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9980" windowHeight="80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90" i="1"/>
  <c r="B88"/>
  <c r="B10"/>
  <c r="B87"/>
  <c r="B86"/>
  <c r="B84"/>
  <c r="B83"/>
  <c r="B82"/>
  <c r="Q45"/>
  <c r="Q63"/>
  <c r="H76"/>
  <c r="H75"/>
  <c r="H74"/>
  <c r="H73"/>
  <c r="H72"/>
  <c r="H71"/>
  <c r="H70"/>
  <c r="H69"/>
  <c r="H68"/>
  <c r="H67"/>
  <c r="H62"/>
  <c r="H61"/>
  <c r="H60"/>
  <c r="H65" s="1"/>
  <c r="H59"/>
  <c r="H77"/>
  <c r="H78" s="1"/>
  <c r="H56"/>
  <c r="H47"/>
  <c r="H55"/>
  <c r="H54"/>
  <c r="H53"/>
  <c r="H51"/>
  <c r="H50"/>
  <c r="H49"/>
  <c r="H45"/>
  <c r="H44"/>
  <c r="H43"/>
  <c r="H42"/>
  <c r="H41"/>
  <c r="H27"/>
  <c r="H26"/>
  <c r="H25"/>
  <c r="H24"/>
  <c r="H23"/>
  <c r="H28"/>
  <c r="Q48"/>
  <c r="R64"/>
  <c r="E78"/>
  <c r="Q70"/>
  <c r="Q67"/>
  <c r="Q65"/>
  <c r="R72" s="1"/>
  <c r="L78"/>
  <c r="K78"/>
  <c r="J78"/>
  <c r="I78"/>
  <c r="R70"/>
  <c r="N76"/>
  <c r="M76" s="1"/>
  <c r="E76"/>
  <c r="N75"/>
  <c r="M75"/>
  <c r="E75"/>
  <c r="N74"/>
  <c r="M74" s="1"/>
  <c r="E74"/>
  <c r="N73"/>
  <c r="M73" s="1"/>
  <c r="E73"/>
  <c r="N72"/>
  <c r="M72" s="1"/>
  <c r="E72"/>
  <c r="N71"/>
  <c r="M71" s="1"/>
  <c r="E71"/>
  <c r="N70"/>
  <c r="M70"/>
  <c r="E70"/>
  <c r="N69"/>
  <c r="M69" s="1"/>
  <c r="E69"/>
  <c r="N68"/>
  <c r="M68" s="1"/>
  <c r="E68"/>
  <c r="N67"/>
  <c r="M67" s="1"/>
  <c r="E67"/>
  <c r="R66"/>
  <c r="F65"/>
  <c r="R65" s="1"/>
  <c r="Q62"/>
  <c r="R68" s="1"/>
  <c r="N62"/>
  <c r="M62" s="1"/>
  <c r="E62"/>
  <c r="N61"/>
  <c r="M61" s="1"/>
  <c r="E61"/>
  <c r="G61" s="1"/>
  <c r="N60"/>
  <c r="M60" s="1"/>
  <c r="E60"/>
  <c r="Q59"/>
  <c r="N59"/>
  <c r="M59" s="1"/>
  <c r="E59"/>
  <c r="E55"/>
  <c r="E56" s="1"/>
  <c r="R46" s="1"/>
  <c r="R49"/>
  <c r="Q52"/>
  <c r="Q49"/>
  <c r="Q47"/>
  <c r="Q46"/>
  <c r="Q41"/>
  <c r="R52"/>
  <c r="R48"/>
  <c r="R47"/>
  <c r="Q44"/>
  <c r="R50" s="1"/>
  <c r="I55"/>
  <c r="K55"/>
  <c r="J55"/>
  <c r="L55"/>
  <c r="M54"/>
  <c r="M53"/>
  <c r="M52"/>
  <c r="M51"/>
  <c r="M50"/>
  <c r="M49"/>
  <c r="N54"/>
  <c r="N53"/>
  <c r="N52"/>
  <c r="N51"/>
  <c r="N50"/>
  <c r="N49"/>
  <c r="N45"/>
  <c r="M45" s="1"/>
  <c r="N44"/>
  <c r="M44" s="1"/>
  <c r="N43"/>
  <c r="M43" s="1"/>
  <c r="N42"/>
  <c r="M42" s="1"/>
  <c r="N41"/>
  <c r="M41" s="1"/>
  <c r="E54"/>
  <c r="E53"/>
  <c r="E51"/>
  <c r="E50"/>
  <c r="E49"/>
  <c r="G47"/>
  <c r="G46"/>
  <c r="G45"/>
  <c r="G44"/>
  <c r="G43"/>
  <c r="G42"/>
  <c r="G41"/>
  <c r="F47"/>
  <c r="E47"/>
  <c r="E46"/>
  <c r="E45"/>
  <c r="E44"/>
  <c r="E43"/>
  <c r="E42"/>
  <c r="E41"/>
  <c r="Q29"/>
  <c r="E24"/>
  <c r="R30"/>
  <c r="J29"/>
  <c r="L29"/>
  <c r="Q26"/>
  <c r="R32" s="1"/>
  <c r="F29"/>
  <c r="R29" s="1"/>
  <c r="Q34"/>
  <c r="R34" s="1"/>
  <c r="N28"/>
  <c r="M28" s="1"/>
  <c r="N27"/>
  <c r="M27" s="1"/>
  <c r="N26"/>
  <c r="M26" s="1"/>
  <c r="N25"/>
  <c r="M25" s="1"/>
  <c r="N24"/>
  <c r="M24" s="1"/>
  <c r="N23"/>
  <c r="K29"/>
  <c r="Q31" s="1"/>
  <c r="E27"/>
  <c r="G27" s="1"/>
  <c r="E26"/>
  <c r="G26" s="1"/>
  <c r="E25"/>
  <c r="G25" s="1"/>
  <c r="G24"/>
  <c r="E23"/>
  <c r="E28"/>
  <c r="N78" l="1"/>
  <c r="E65"/>
  <c r="G59"/>
  <c r="G60"/>
  <c r="G62"/>
  <c r="N55"/>
  <c r="N29"/>
  <c r="Q30" s="1"/>
  <c r="R31" s="1"/>
  <c r="M23"/>
  <c r="G28"/>
  <c r="G23"/>
  <c r="G29" s="1"/>
  <c r="Q28" s="1"/>
  <c r="E29"/>
  <c r="R28" s="1"/>
  <c r="R67" l="1"/>
  <c r="Q66"/>
  <c r="Q71"/>
  <c r="Q72" s="1"/>
  <c r="Q74" s="1"/>
  <c r="R71" s="1"/>
  <c r="G65"/>
  <c r="Q64" s="1"/>
  <c r="H29"/>
  <c r="Q27" l="1"/>
  <c r="Q35" s="1"/>
  <c r="Q53"/>
  <c r="Q54" s="1"/>
  <c r="Q56" s="1"/>
  <c r="R53" s="1"/>
  <c r="Q36" l="1"/>
  <c r="Q38" s="1"/>
  <c r="R35" s="1"/>
</calcChain>
</file>

<file path=xl/sharedStrings.xml><?xml version="1.0" encoding="utf-8"?>
<sst xmlns="http://schemas.openxmlformats.org/spreadsheetml/2006/main" count="329" uniqueCount="72">
  <si>
    <t>Dividend</t>
  </si>
  <si>
    <t>x8088</t>
  </si>
  <si>
    <t xml:space="preserve"> </t>
  </si>
  <si>
    <t>x2431</t>
  </si>
  <si>
    <t>PLA Interest</t>
  </si>
  <si>
    <t>Difference</t>
  </si>
  <si>
    <t>MTA Trans</t>
  </si>
  <si>
    <t>Accrued Interest</t>
  </si>
  <si>
    <t>NYS Dorm Auth Sales Tax</t>
  </si>
  <si>
    <t>NYS Env FACS</t>
  </si>
  <si>
    <t>Other Interest</t>
  </si>
  <si>
    <t>NYSBE5000</t>
  </si>
  <si>
    <t>NYCbe5000</t>
  </si>
  <si>
    <t>NYC Muni</t>
  </si>
  <si>
    <t>Trib Br</t>
  </si>
  <si>
    <t>NYCGOB</t>
  </si>
  <si>
    <t>Statement Gain</t>
  </si>
  <si>
    <t>Appear In Activity In</t>
  </si>
  <si>
    <t>Units</t>
  </si>
  <si>
    <t>Unit Price</t>
  </si>
  <si>
    <t>Extended</t>
  </si>
  <si>
    <t>Market Value</t>
  </si>
  <si>
    <t>Statement</t>
  </si>
  <si>
    <t>Reconciliation</t>
  </si>
  <si>
    <t>Starting Balance</t>
  </si>
  <si>
    <t>Buy Fees</t>
  </si>
  <si>
    <t>Dividend Paid</t>
  </si>
  <si>
    <t>Paid</t>
  </si>
  <si>
    <t>Advisory Fee</t>
  </si>
  <si>
    <t>Net Change</t>
  </si>
  <si>
    <t xml:space="preserve">Net   </t>
  </si>
  <si>
    <t>Transfer In</t>
  </si>
  <si>
    <t>Transfer Out</t>
  </si>
  <si>
    <t>Transfer Net Change</t>
  </si>
  <si>
    <t>Statement Closing</t>
  </si>
  <si>
    <t>Adjusted Total Cost</t>
  </si>
  <si>
    <t>Plus Statement Gain</t>
  </si>
  <si>
    <t>From Activity</t>
  </si>
  <si>
    <t>Crosschecks</t>
  </si>
  <si>
    <t>Purchases P3</t>
  </si>
  <si>
    <t>Debits P1</t>
  </si>
  <si>
    <t>Unrealized Gain/Loss P6</t>
  </si>
  <si>
    <t>Net Credits/Debits P2</t>
  </si>
  <si>
    <t>Total Income P4</t>
  </si>
  <si>
    <t>Original Total Cost  P6</t>
  </si>
  <si>
    <t xml:space="preserve">  </t>
  </si>
  <si>
    <t>Total Cost Adjustment</t>
  </si>
  <si>
    <t>Cost Adjustment</t>
  </si>
  <si>
    <t>Difference (fee)</t>
  </si>
  <si>
    <t>Cost From Activity</t>
  </si>
  <si>
    <t>NYS Dorm St Pers</t>
  </si>
  <si>
    <t>NYS Dorm Rev ST</t>
  </si>
  <si>
    <t>NYS Dorm Rev NONSt</t>
  </si>
  <si>
    <t>Buys</t>
  </si>
  <si>
    <t>Carried Over</t>
  </si>
  <si>
    <t>Wires Out</t>
  </si>
  <si>
    <t>Change In Value P1</t>
  </si>
  <si>
    <t>Statement Gain Difference</t>
  </si>
  <si>
    <t>Accrued Interest Difference</t>
  </si>
  <si>
    <t>Battery Pk City</t>
  </si>
  <si>
    <t>Tobacco Settlement</t>
  </si>
  <si>
    <t>Income P3</t>
  </si>
  <si>
    <t>Interest Income p3</t>
  </si>
  <si>
    <t xml:space="preserve"> 1st Quarter Income Statement</t>
  </si>
  <si>
    <t>Dividend Interest Paid</t>
  </si>
  <si>
    <t>Statement Interest Paid</t>
  </si>
  <si>
    <t>Ending Accrued Interest</t>
  </si>
  <si>
    <t>Advisory Fees</t>
  </si>
  <si>
    <t>Purchase Fees</t>
  </si>
  <si>
    <t>PLA Fees</t>
  </si>
  <si>
    <t xml:space="preserve"> Account</t>
  </si>
  <si>
    <t>Net Income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</si>
</sst>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6" formatCode="0.0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164" fontId="0" fillId="0" borderId="0" xfId="0" applyNumberFormat="1"/>
    <xf numFmtId="17" fontId="0" fillId="0" borderId="0" xfId="0" applyNumberFormat="1"/>
    <xf numFmtId="166" fontId="0" fillId="0" borderId="0" xfId="0" applyNumberFormat="1"/>
    <xf numFmtId="3" fontId="0" fillId="0" borderId="0" xfId="0" applyNumberFormat="1"/>
    <xf numFmtId="164" fontId="0" fillId="0" borderId="0" xfId="0" applyNumberFormat="1" applyAlignment="1">
      <alignment horizontal="right"/>
    </xf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90"/>
  <sheetViews>
    <sheetView tabSelected="1" topLeftCell="A67" workbookViewId="0">
      <selection activeCell="B91" sqref="B91"/>
    </sheetView>
  </sheetViews>
  <sheetFormatPr defaultRowHeight="15"/>
  <cols>
    <col min="1" max="1" width="24.7109375" customWidth="1"/>
    <col min="2" max="2" width="23.140625" style="2" customWidth="1"/>
    <col min="3" max="3" width="23.140625" style="5" customWidth="1"/>
    <col min="4" max="4" width="16.5703125" style="4" customWidth="1"/>
    <col min="5" max="6" width="15.85546875" style="2" customWidth="1"/>
    <col min="7" max="7" width="16.5703125" style="2" customWidth="1"/>
    <col min="8" max="8" width="16.28515625" style="2" customWidth="1"/>
    <col min="9" max="9" width="20.28515625" style="2" customWidth="1"/>
    <col min="10" max="10" width="13.42578125" style="2" customWidth="1"/>
    <col min="11" max="11" width="22.85546875" style="2" customWidth="1"/>
    <col min="12" max="12" width="14.42578125" style="2" customWidth="1"/>
    <col min="13" max="13" width="17.5703125" customWidth="1"/>
    <col min="14" max="14" width="12.7109375" bestFit="1" customWidth="1"/>
    <col min="15" max="15" width="17.28515625" customWidth="1"/>
    <col min="16" max="16" width="29.42578125" customWidth="1"/>
    <col min="17" max="17" width="19.5703125" style="6" customWidth="1"/>
    <col min="18" max="18" width="18.5703125" customWidth="1"/>
    <col min="19" max="19" width="13.42578125" customWidth="1"/>
    <col min="20" max="20" width="13.5703125" bestFit="1" customWidth="1"/>
    <col min="21" max="21" width="14" customWidth="1"/>
    <col min="22" max="22" width="14.140625" customWidth="1"/>
  </cols>
  <sheetData>
    <row r="1" spans="1:20">
      <c r="M1" t="s">
        <v>2</v>
      </c>
      <c r="O1" t="s">
        <v>2</v>
      </c>
      <c r="R1" t="s">
        <v>2</v>
      </c>
      <c r="T1" t="s">
        <v>2</v>
      </c>
    </row>
    <row r="2" spans="1:20">
      <c r="A2" t="s">
        <v>2</v>
      </c>
      <c r="B2" s="2" t="s">
        <v>2</v>
      </c>
      <c r="H2" s="2" t="s">
        <v>2</v>
      </c>
      <c r="K2" s="2" t="s">
        <v>2</v>
      </c>
      <c r="L2" s="2" t="s">
        <v>2</v>
      </c>
      <c r="M2" s="2" t="s">
        <v>2</v>
      </c>
      <c r="N2" s="2" t="s">
        <v>2</v>
      </c>
      <c r="O2" s="2" t="s">
        <v>2</v>
      </c>
    </row>
    <row r="3" spans="1:20">
      <c r="A3" s="1" t="s">
        <v>2</v>
      </c>
      <c r="B3" s="2" t="s">
        <v>2</v>
      </c>
      <c r="H3" s="2" t="s">
        <v>2</v>
      </c>
      <c r="K3" s="2" t="s">
        <v>2</v>
      </c>
    </row>
    <row r="4" spans="1:20">
      <c r="A4" s="1" t="s">
        <v>2</v>
      </c>
      <c r="B4" s="2" t="s">
        <v>2</v>
      </c>
      <c r="H4" s="2" t="s">
        <v>2</v>
      </c>
      <c r="K4" s="2" t="s">
        <v>2</v>
      </c>
      <c r="L4" s="2" t="s">
        <v>2</v>
      </c>
      <c r="M4" s="2" t="s">
        <v>2</v>
      </c>
      <c r="N4" s="2" t="s">
        <v>2</v>
      </c>
      <c r="O4" s="2" t="s">
        <v>2</v>
      </c>
      <c r="R4" s="2" t="s">
        <v>2</v>
      </c>
      <c r="T4" s="2" t="s">
        <v>2</v>
      </c>
    </row>
    <row r="5" spans="1:20">
      <c r="K5" s="2" t="s">
        <v>2</v>
      </c>
    </row>
    <row r="6" spans="1:20">
      <c r="A6" t="s">
        <v>69</v>
      </c>
      <c r="B6" s="2" t="s">
        <v>2</v>
      </c>
      <c r="H6" s="2" t="s">
        <v>2</v>
      </c>
      <c r="J6" s="2" t="s">
        <v>2</v>
      </c>
      <c r="K6" s="2" t="s">
        <v>2</v>
      </c>
      <c r="L6" s="2" t="s">
        <v>2</v>
      </c>
      <c r="M6" s="2" t="s">
        <v>2</v>
      </c>
      <c r="N6" s="2" t="s">
        <v>2</v>
      </c>
      <c r="O6" s="2" t="s">
        <v>2</v>
      </c>
      <c r="P6" s="2" t="s">
        <v>2</v>
      </c>
      <c r="Q6" s="6" t="s">
        <v>2</v>
      </c>
      <c r="R6" s="2" t="s">
        <v>2</v>
      </c>
      <c r="S6" s="2" t="s">
        <v>2</v>
      </c>
    </row>
    <row r="7" spans="1:20">
      <c r="A7" s="1">
        <v>41640</v>
      </c>
      <c r="B7" s="2">
        <v>15785.38</v>
      </c>
      <c r="H7" s="2" t="s">
        <v>2</v>
      </c>
      <c r="I7" s="2" t="s">
        <v>2</v>
      </c>
      <c r="J7" s="2" t="s">
        <v>2</v>
      </c>
      <c r="K7" s="2" t="s">
        <v>2</v>
      </c>
    </row>
    <row r="8" spans="1:20">
      <c r="A8" s="3">
        <v>41671</v>
      </c>
      <c r="B8" s="2">
        <v>15825.69</v>
      </c>
      <c r="H8" s="2" t="s">
        <v>2</v>
      </c>
      <c r="I8" s="2" t="s">
        <v>2</v>
      </c>
      <c r="J8" s="2" t="s">
        <v>2</v>
      </c>
      <c r="K8" s="2" t="s">
        <v>2</v>
      </c>
    </row>
    <row r="9" spans="1:20">
      <c r="A9" s="3">
        <v>41699</v>
      </c>
      <c r="B9" s="2">
        <v>12484.74</v>
      </c>
      <c r="H9" s="2" t="s">
        <v>2</v>
      </c>
      <c r="I9" s="2" t="s">
        <v>2</v>
      </c>
      <c r="J9" s="2" t="s">
        <v>2</v>
      </c>
      <c r="K9" s="2" t="s">
        <v>2</v>
      </c>
    </row>
    <row r="10" spans="1:20">
      <c r="B10" s="2">
        <f>SUM(B7:B9)</f>
        <v>44095.81</v>
      </c>
      <c r="H10" s="2" t="s">
        <v>2</v>
      </c>
      <c r="I10" s="2" t="s">
        <v>2</v>
      </c>
      <c r="J10" s="2" t="s">
        <v>2</v>
      </c>
      <c r="K10" s="2" t="s">
        <v>2</v>
      </c>
    </row>
    <row r="11" spans="1:20">
      <c r="B11" s="2" t="s">
        <v>2</v>
      </c>
      <c r="H11" s="2" t="s">
        <v>2</v>
      </c>
      <c r="I11" s="2" t="s">
        <v>2</v>
      </c>
      <c r="J11" s="2" t="s">
        <v>2</v>
      </c>
      <c r="K11" s="2" t="s">
        <v>2</v>
      </c>
    </row>
    <row r="12" spans="1:20">
      <c r="B12" s="2" t="s">
        <v>2</v>
      </c>
      <c r="H12" s="2" t="s">
        <v>2</v>
      </c>
      <c r="I12" s="2" t="s">
        <v>2</v>
      </c>
      <c r="J12" s="2" t="s">
        <v>2</v>
      </c>
      <c r="K12" s="2" t="s">
        <v>2</v>
      </c>
    </row>
    <row r="13" spans="1:20">
      <c r="B13" s="2" t="s">
        <v>2</v>
      </c>
      <c r="H13" s="2" t="s">
        <v>2</v>
      </c>
      <c r="I13" s="2" t="s">
        <v>2</v>
      </c>
      <c r="J13" s="2" t="s">
        <v>2</v>
      </c>
      <c r="K13" s="2" t="s">
        <v>2</v>
      </c>
    </row>
    <row r="14" spans="1:20">
      <c r="B14" s="2" t="s">
        <v>2</v>
      </c>
      <c r="H14" s="2" t="s">
        <v>2</v>
      </c>
      <c r="J14" s="2" t="s">
        <v>2</v>
      </c>
      <c r="K14" s="2" t="s">
        <v>2</v>
      </c>
    </row>
    <row r="15" spans="1:20">
      <c r="B15" s="2" t="s">
        <v>2</v>
      </c>
      <c r="H15" s="2" t="s">
        <v>2</v>
      </c>
      <c r="J15" s="2" t="s">
        <v>2</v>
      </c>
      <c r="K15" s="2" t="s">
        <v>2</v>
      </c>
    </row>
    <row r="16" spans="1:20">
      <c r="A16" s="1" t="s">
        <v>2</v>
      </c>
      <c r="B16" s="2" t="s">
        <v>2</v>
      </c>
      <c r="H16" s="2" t="s">
        <v>2</v>
      </c>
      <c r="J16" s="2" t="s">
        <v>2</v>
      </c>
      <c r="K16" s="2" t="s">
        <v>2</v>
      </c>
      <c r="L16" s="2" t="s">
        <v>2</v>
      </c>
      <c r="M16" s="2" t="s">
        <v>2</v>
      </c>
      <c r="N16" s="2" t="s">
        <v>2</v>
      </c>
      <c r="O16" s="2" t="s">
        <v>2</v>
      </c>
      <c r="P16" s="2" t="s">
        <v>2</v>
      </c>
      <c r="R16" s="2" t="s">
        <v>2</v>
      </c>
      <c r="S16" s="2" t="s">
        <v>2</v>
      </c>
    </row>
    <row r="20" spans="1:20">
      <c r="K20" s="2" t="s">
        <v>2</v>
      </c>
      <c r="T20" t="s">
        <v>2</v>
      </c>
    </row>
    <row r="21" spans="1:20">
      <c r="A21" t="s">
        <v>17</v>
      </c>
      <c r="D21" s="4" t="s">
        <v>19</v>
      </c>
      <c r="I21" s="2" t="s">
        <v>0</v>
      </c>
      <c r="J21" t="s">
        <v>22</v>
      </c>
      <c r="K21" t="s">
        <v>22</v>
      </c>
      <c r="L21" t="s">
        <v>22</v>
      </c>
      <c r="M21" t="s">
        <v>35</v>
      </c>
      <c r="N21" t="s">
        <v>16</v>
      </c>
      <c r="P21" t="s">
        <v>23</v>
      </c>
      <c r="Q21" s="6" t="s">
        <v>2</v>
      </c>
      <c r="R21" s="2" t="s">
        <v>22</v>
      </c>
      <c r="S21" s="2"/>
    </row>
    <row r="22" spans="1:20">
      <c r="A22" s="3">
        <v>41640</v>
      </c>
      <c r="C22" s="5" t="s">
        <v>18</v>
      </c>
      <c r="D22" s="4" t="s">
        <v>37</v>
      </c>
      <c r="E22" s="2" t="s">
        <v>20</v>
      </c>
      <c r="F22" s="2" t="s">
        <v>49</v>
      </c>
      <c r="G22" s="2" t="s">
        <v>48</v>
      </c>
      <c r="H22" s="2" t="s">
        <v>46</v>
      </c>
      <c r="I22" s="2" t="s">
        <v>27</v>
      </c>
      <c r="J22" s="2" t="s">
        <v>21</v>
      </c>
      <c r="K22" s="2" t="s">
        <v>7</v>
      </c>
      <c r="L22" s="2" t="s">
        <v>35</v>
      </c>
      <c r="M22" t="s">
        <v>36</v>
      </c>
      <c r="P22" t="s">
        <v>2</v>
      </c>
      <c r="R22" s="2" t="s">
        <v>38</v>
      </c>
      <c r="S22" s="2"/>
    </row>
    <row r="23" spans="1:20">
      <c r="A23" t="s">
        <v>53</v>
      </c>
      <c r="B23" s="2" t="s">
        <v>11</v>
      </c>
      <c r="C23" s="5">
        <v>300000</v>
      </c>
      <c r="D23" s="4">
        <v>116.378</v>
      </c>
      <c r="E23" s="2">
        <f>+C23*D23/100</f>
        <v>349134</v>
      </c>
      <c r="F23" s="2">
        <v>351009</v>
      </c>
      <c r="G23" s="2">
        <f>+F23-E23</f>
        <v>1875</v>
      </c>
      <c r="H23" s="2">
        <f t="shared" ref="H23:H27" si="0">+L23-E23</f>
        <v>0</v>
      </c>
      <c r="I23" s="2" t="s">
        <v>2</v>
      </c>
      <c r="J23" s="2">
        <v>348435</v>
      </c>
      <c r="K23" s="2">
        <v>1791.66</v>
      </c>
      <c r="L23" s="2">
        <v>349134</v>
      </c>
      <c r="M23" s="2">
        <f>+L23+N23</f>
        <v>348435</v>
      </c>
      <c r="N23" s="2">
        <f>+J23-L23</f>
        <v>-699</v>
      </c>
      <c r="P23" t="s">
        <v>24</v>
      </c>
      <c r="Q23" s="6">
        <v>0</v>
      </c>
      <c r="R23" s="2"/>
      <c r="S23" s="2"/>
    </row>
    <row r="24" spans="1:20">
      <c r="B24" s="2" t="s">
        <v>12</v>
      </c>
      <c r="C24" s="5">
        <v>300000</v>
      </c>
      <c r="D24" s="4">
        <v>115.4</v>
      </c>
      <c r="E24" s="2">
        <f>+(C24*D24)/100</f>
        <v>346200</v>
      </c>
      <c r="F24" s="2">
        <v>346200</v>
      </c>
      <c r="G24" s="2">
        <f>+F24-E24</f>
        <v>0</v>
      </c>
      <c r="H24" s="2">
        <f t="shared" si="0"/>
        <v>0</v>
      </c>
      <c r="I24" s="2" t="s">
        <v>2</v>
      </c>
      <c r="J24" s="2">
        <v>346917</v>
      </c>
      <c r="K24"/>
      <c r="L24" s="2">
        <v>346200</v>
      </c>
      <c r="M24" s="2">
        <f t="shared" ref="M24:M28" si="1">+L24+N24</f>
        <v>346917</v>
      </c>
      <c r="N24" s="2">
        <f t="shared" ref="N24:N28" si="2">+J24-L24</f>
        <v>717</v>
      </c>
      <c r="P24" t="s">
        <v>31</v>
      </c>
      <c r="Q24" s="6">
        <v>8656406.2799999993</v>
      </c>
      <c r="R24" s="2"/>
      <c r="S24" s="2"/>
    </row>
    <row r="25" spans="1:20">
      <c r="B25" s="2" t="s">
        <v>11</v>
      </c>
      <c r="C25" s="5">
        <v>300000</v>
      </c>
      <c r="D25" s="4">
        <v>118.95</v>
      </c>
      <c r="E25" s="2">
        <f t="shared" ref="E25:E27" si="3">+C25*D25/100</f>
        <v>356850</v>
      </c>
      <c r="F25" s="2">
        <v>361975</v>
      </c>
      <c r="G25" s="2">
        <f>+F25-E25</f>
        <v>5125</v>
      </c>
      <c r="H25" s="2">
        <f t="shared" si="0"/>
        <v>0</v>
      </c>
      <c r="I25" s="2" t="s">
        <v>2</v>
      </c>
      <c r="J25" s="2">
        <v>355830</v>
      </c>
      <c r="K25" s="2">
        <v>4999.99</v>
      </c>
      <c r="L25" s="2">
        <v>356850</v>
      </c>
      <c r="M25" s="2">
        <f t="shared" si="1"/>
        <v>355830</v>
      </c>
      <c r="N25" s="2">
        <f t="shared" si="2"/>
        <v>-1020</v>
      </c>
      <c r="P25" t="s">
        <v>32</v>
      </c>
      <c r="Q25" s="6">
        <v>-2164101.5699999998</v>
      </c>
      <c r="R25" s="2"/>
      <c r="S25" s="2"/>
    </row>
    <row r="26" spans="1:20">
      <c r="B26" s="2" t="s">
        <v>13</v>
      </c>
      <c r="C26" s="5">
        <v>300000</v>
      </c>
      <c r="D26" s="4">
        <v>111.092</v>
      </c>
      <c r="E26" s="2">
        <f t="shared" si="3"/>
        <v>333276</v>
      </c>
      <c r="F26" s="2">
        <v>334909.33</v>
      </c>
      <c r="G26" s="2">
        <f>+F26-E26</f>
        <v>1633.3300000000163</v>
      </c>
      <c r="H26" s="2">
        <f t="shared" si="0"/>
        <v>0</v>
      </c>
      <c r="I26" s="2" t="s">
        <v>2</v>
      </c>
      <c r="J26" s="2">
        <v>332721</v>
      </c>
      <c r="K26">
        <v>1533.33</v>
      </c>
      <c r="L26" s="2">
        <v>333276</v>
      </c>
      <c r="M26" s="2">
        <f t="shared" si="1"/>
        <v>332721</v>
      </c>
      <c r="N26" s="2">
        <f t="shared" si="2"/>
        <v>-555</v>
      </c>
      <c r="P26" t="s">
        <v>33</v>
      </c>
      <c r="Q26" s="6">
        <f>+Q25+Q24</f>
        <v>6492304.709999999</v>
      </c>
      <c r="R26" s="2"/>
      <c r="S26" s="2"/>
    </row>
    <row r="27" spans="1:20">
      <c r="B27" s="2" t="s">
        <v>14</v>
      </c>
      <c r="C27" s="5">
        <v>300000</v>
      </c>
      <c r="D27" s="4">
        <v>115.586</v>
      </c>
      <c r="E27" s="2">
        <f t="shared" si="3"/>
        <v>346758</v>
      </c>
      <c r="F27" s="2">
        <v>346758</v>
      </c>
      <c r="G27" s="2">
        <f>+F27-E27</f>
        <v>0</v>
      </c>
      <c r="H27" s="2">
        <f t="shared" si="0"/>
        <v>0</v>
      </c>
      <c r="I27" s="2" t="s">
        <v>2</v>
      </c>
      <c r="J27" s="2">
        <v>346590</v>
      </c>
      <c r="K27"/>
      <c r="L27" s="2">
        <v>346758</v>
      </c>
      <c r="M27" s="2">
        <f t="shared" si="1"/>
        <v>346590</v>
      </c>
      <c r="N27" s="2">
        <f t="shared" si="2"/>
        <v>-168</v>
      </c>
      <c r="P27" t="s">
        <v>47</v>
      </c>
      <c r="Q27" s="6">
        <f>-H29</f>
        <v>37.190000000002328</v>
      </c>
      <c r="R27" s="2"/>
      <c r="S27" s="2"/>
    </row>
    <row r="28" spans="1:20">
      <c r="B28" s="2" t="s">
        <v>15</v>
      </c>
      <c r="C28" s="5">
        <v>300000</v>
      </c>
      <c r="D28" s="4">
        <v>111.23099999999999</v>
      </c>
      <c r="E28" s="2">
        <f>+C28*D28/100</f>
        <v>333693</v>
      </c>
      <c r="F28" s="2">
        <v>341151.33</v>
      </c>
      <c r="G28" s="2">
        <f>+F28-E28</f>
        <v>7458.3300000000163</v>
      </c>
      <c r="H28" s="2">
        <f>+L28-E28</f>
        <v>-37.190000000002328</v>
      </c>
      <c r="I28" s="2" t="s">
        <v>2</v>
      </c>
      <c r="J28" s="2">
        <v>333507</v>
      </c>
      <c r="K28" s="2">
        <v>7500</v>
      </c>
      <c r="L28" s="2">
        <v>333655.81</v>
      </c>
      <c r="M28" s="2">
        <f t="shared" si="1"/>
        <v>333507</v>
      </c>
      <c r="N28" s="2">
        <f t="shared" si="2"/>
        <v>-148.80999999999767</v>
      </c>
      <c r="P28" t="s">
        <v>25</v>
      </c>
      <c r="Q28" s="6">
        <f>-G29</f>
        <v>-16091.660000000033</v>
      </c>
      <c r="R28" s="2">
        <f>+E29</f>
        <v>2065911</v>
      </c>
      <c r="S28" s="2" t="s">
        <v>44</v>
      </c>
    </row>
    <row r="29" spans="1:20">
      <c r="A29" t="s">
        <v>2</v>
      </c>
      <c r="E29" s="2">
        <f>SUM(E23:E28)</f>
        <v>2065911</v>
      </c>
      <c r="F29" s="2">
        <f>SUM(F23:F28)</f>
        <v>2082002.6600000001</v>
      </c>
      <c r="G29" s="2">
        <f>SUM(G23:G28)</f>
        <v>16091.660000000033</v>
      </c>
      <c r="H29" s="2">
        <f>SUM(H23:H28)</f>
        <v>-37.190000000002328</v>
      </c>
      <c r="I29" s="2" t="s">
        <v>45</v>
      </c>
      <c r="J29" s="2">
        <f>SUM(J23:J28)</f>
        <v>2064000</v>
      </c>
      <c r="K29" s="2">
        <f>SUM(K23:K28)</f>
        <v>15824.98</v>
      </c>
      <c r="L29" s="2">
        <f>SUM(L23:L28)</f>
        <v>2065873.81</v>
      </c>
      <c r="N29" s="2">
        <f>SUM(N23:N28)</f>
        <v>-1873.8099999999977</v>
      </c>
      <c r="P29" t="s">
        <v>26</v>
      </c>
      <c r="Q29" s="6" t="str">
        <f>+I29</f>
        <v xml:space="preserve">  </v>
      </c>
      <c r="R29" s="2">
        <f>+F29</f>
        <v>2082002.6600000001</v>
      </c>
      <c r="S29" s="2" t="s">
        <v>39</v>
      </c>
    </row>
    <row r="30" spans="1:20">
      <c r="H30" s="2" t="s">
        <v>2</v>
      </c>
      <c r="I30" s="2" t="s">
        <v>2</v>
      </c>
      <c r="K30" s="2" t="s">
        <v>2</v>
      </c>
      <c r="P30" t="s">
        <v>57</v>
      </c>
      <c r="Q30" s="6">
        <f>+N29</f>
        <v>-1873.8099999999977</v>
      </c>
      <c r="R30" s="2">
        <f>+Q25+Q32</f>
        <v>-2174382.3299999996</v>
      </c>
      <c r="S30" s="2" t="s">
        <v>40</v>
      </c>
    </row>
    <row r="31" spans="1:20">
      <c r="K31" s="2" t="s">
        <v>2</v>
      </c>
      <c r="L31" s="2" t="s">
        <v>2</v>
      </c>
      <c r="P31" t="s">
        <v>7</v>
      </c>
      <c r="Q31" s="6">
        <f>+K29</f>
        <v>15824.98</v>
      </c>
      <c r="R31" s="2">
        <f>+Q30</f>
        <v>-1873.8099999999977</v>
      </c>
      <c r="S31" s="2" t="s">
        <v>41</v>
      </c>
    </row>
    <row r="32" spans="1:20">
      <c r="K32" s="2" t="s">
        <v>2</v>
      </c>
      <c r="L32" s="2" t="s">
        <v>2</v>
      </c>
      <c r="P32" t="s">
        <v>28</v>
      </c>
      <c r="Q32" s="6">
        <v>-10280.76</v>
      </c>
      <c r="R32" s="2">
        <f>+Q32+Q26</f>
        <v>6482023.9499999993</v>
      </c>
      <c r="S32" s="2" t="s">
        <v>42</v>
      </c>
    </row>
    <row r="33" spans="1:19">
      <c r="P33" t="s">
        <v>55</v>
      </c>
      <c r="Q33" s="6">
        <v>0</v>
      </c>
      <c r="R33" s="2"/>
      <c r="S33" s="2"/>
    </row>
    <row r="34" spans="1:19">
      <c r="K34" s="2" t="s">
        <v>2</v>
      </c>
      <c r="L34" s="2" t="s">
        <v>2</v>
      </c>
      <c r="P34" t="s">
        <v>10</v>
      </c>
      <c r="Q34" s="6">
        <f>59.43+2.35</f>
        <v>61.78</v>
      </c>
      <c r="R34" s="2">
        <f>+Q34</f>
        <v>61.78</v>
      </c>
      <c r="S34" s="2" t="s">
        <v>43</v>
      </c>
    </row>
    <row r="35" spans="1:19">
      <c r="K35" s="2" t="s">
        <v>2</v>
      </c>
      <c r="L35" s="2" t="s">
        <v>2</v>
      </c>
      <c r="P35" t="s">
        <v>29</v>
      </c>
      <c r="Q35" s="6">
        <f>SUM(Q27:Q34)</f>
        <v>-12322.280000000028</v>
      </c>
      <c r="R35" s="2">
        <f>+Q35-Q32+Q38</f>
        <v>-2115.8999999989846</v>
      </c>
      <c r="S35" s="2" t="s">
        <v>56</v>
      </c>
    </row>
    <row r="36" spans="1:19">
      <c r="K36" s="2" t="s">
        <v>2</v>
      </c>
      <c r="L36" s="2" t="s">
        <v>2</v>
      </c>
      <c r="M36" t="s">
        <v>2</v>
      </c>
      <c r="P36" t="s">
        <v>30</v>
      </c>
      <c r="Q36" s="6">
        <f>+Q35+Q26+Q23</f>
        <v>6479982.4299999988</v>
      </c>
      <c r="R36" s="2"/>
      <c r="S36" s="2"/>
    </row>
    <row r="37" spans="1:19">
      <c r="K37" s="2" t="s">
        <v>2</v>
      </c>
      <c r="L37" s="2" t="s">
        <v>2</v>
      </c>
      <c r="P37" t="s">
        <v>34</v>
      </c>
      <c r="Q37" s="6">
        <v>6479908.0499999998</v>
      </c>
      <c r="R37" s="2"/>
      <c r="S37" s="2"/>
    </row>
    <row r="38" spans="1:19">
      <c r="P38" t="s">
        <v>5</v>
      </c>
      <c r="Q38" s="6">
        <f>+Q37-Q36</f>
        <v>-74.379999998956919</v>
      </c>
      <c r="R38" s="2"/>
      <c r="S38" s="2"/>
    </row>
    <row r="40" spans="1:19">
      <c r="A40" s="3">
        <v>41671</v>
      </c>
      <c r="B40" s="2" t="s">
        <v>2</v>
      </c>
      <c r="H40" s="2" t="s">
        <v>2</v>
      </c>
      <c r="I40" s="2" t="s">
        <v>2</v>
      </c>
      <c r="J40" s="2" t="s">
        <v>2</v>
      </c>
    </row>
    <row r="41" spans="1:19">
      <c r="A41" t="s">
        <v>53</v>
      </c>
      <c r="B41" s="2" t="s">
        <v>50</v>
      </c>
      <c r="C41" s="5">
        <v>300000</v>
      </c>
      <c r="D41" s="4">
        <v>113.42400000000001</v>
      </c>
      <c r="E41" s="2">
        <f t="shared" ref="E41:E46" si="4">+C41*D41/100</f>
        <v>340272</v>
      </c>
      <c r="F41" s="2">
        <v>346397</v>
      </c>
      <c r="G41" s="2">
        <f t="shared" ref="G41:G46" si="5">+F41-E41</f>
        <v>6125</v>
      </c>
      <c r="H41" s="2">
        <f t="shared" ref="H41:H46" si="6">+L41-E41</f>
        <v>-682.03000000002794</v>
      </c>
      <c r="I41" s="2" t="s">
        <v>2</v>
      </c>
      <c r="J41" s="2">
        <v>340128</v>
      </c>
      <c r="K41" s="2">
        <v>6791.66</v>
      </c>
      <c r="L41" s="2">
        <v>339589.97</v>
      </c>
      <c r="M41" s="2">
        <f t="shared" ref="M41:M45" si="7">+L41+N41</f>
        <v>340128</v>
      </c>
      <c r="N41" s="2">
        <f t="shared" ref="N41:N45" si="8">+J41-L41</f>
        <v>538.03000000002794</v>
      </c>
      <c r="P41" t="s">
        <v>24</v>
      </c>
      <c r="Q41" s="6">
        <f>+Q37</f>
        <v>6479908.0499999998</v>
      </c>
      <c r="R41" s="2"/>
      <c r="S41" s="2"/>
    </row>
    <row r="42" spans="1:19">
      <c r="B42" s="2" t="s">
        <v>6</v>
      </c>
      <c r="C42" s="5">
        <v>200000</v>
      </c>
      <c r="D42" s="4">
        <v>112.023</v>
      </c>
      <c r="E42" s="2">
        <f t="shared" si="4"/>
        <v>224046</v>
      </c>
      <c r="F42" s="2">
        <v>227046</v>
      </c>
      <c r="G42" s="2">
        <f t="shared" si="5"/>
        <v>3000</v>
      </c>
      <c r="H42" s="2">
        <f t="shared" si="6"/>
        <v>0</v>
      </c>
      <c r="I42" s="2" t="s">
        <v>2</v>
      </c>
      <c r="J42" s="2">
        <v>224516</v>
      </c>
      <c r="K42" s="2">
        <v>2861.11</v>
      </c>
      <c r="L42" s="2">
        <v>224046</v>
      </c>
      <c r="M42" s="2">
        <f t="shared" si="7"/>
        <v>224516</v>
      </c>
      <c r="N42" s="2">
        <f t="shared" si="8"/>
        <v>470</v>
      </c>
      <c r="P42" t="s">
        <v>31</v>
      </c>
      <c r="Q42" s="6">
        <v>0</v>
      </c>
      <c r="R42" s="2"/>
      <c r="S42" s="2"/>
    </row>
    <row r="43" spans="1:19">
      <c r="B43" s="2" t="s">
        <v>51</v>
      </c>
      <c r="C43" s="5">
        <v>250000</v>
      </c>
      <c r="D43" s="4">
        <v>114.73699999999999</v>
      </c>
      <c r="E43" s="2">
        <f t="shared" si="4"/>
        <v>286842.5</v>
      </c>
      <c r="F43" s="2">
        <v>291005.69</v>
      </c>
      <c r="G43" s="2">
        <f t="shared" si="5"/>
        <v>4163.1900000000023</v>
      </c>
      <c r="H43" s="2">
        <f t="shared" si="6"/>
        <v>0</v>
      </c>
      <c r="I43" s="2" t="s">
        <v>2</v>
      </c>
      <c r="J43" s="2">
        <v>286640</v>
      </c>
      <c r="K43" s="2">
        <v>3934.02</v>
      </c>
      <c r="L43" s="2">
        <v>286842.5</v>
      </c>
      <c r="M43" s="2">
        <f t="shared" si="7"/>
        <v>286640</v>
      </c>
      <c r="N43" s="2">
        <f t="shared" si="8"/>
        <v>-202.5</v>
      </c>
      <c r="P43" t="s">
        <v>32</v>
      </c>
      <c r="Q43" s="6">
        <v>0</v>
      </c>
      <c r="R43" s="2"/>
      <c r="S43" s="2"/>
    </row>
    <row r="44" spans="1:19">
      <c r="B44" s="2" t="s">
        <v>52</v>
      </c>
      <c r="C44" s="5">
        <v>300000</v>
      </c>
      <c r="D44" s="4">
        <v>118.23399999999999</v>
      </c>
      <c r="E44" s="2">
        <f t="shared" si="4"/>
        <v>354702</v>
      </c>
      <c r="F44" s="2">
        <v>354702</v>
      </c>
      <c r="G44" s="2">
        <f t="shared" si="5"/>
        <v>0</v>
      </c>
      <c r="H44" s="2">
        <f t="shared" si="6"/>
        <v>0</v>
      </c>
      <c r="I44" s="2" t="s">
        <v>2</v>
      </c>
      <c r="J44" s="2">
        <v>354702</v>
      </c>
      <c r="L44" s="2">
        <v>354702</v>
      </c>
      <c r="M44" s="2">
        <f t="shared" si="7"/>
        <v>354702</v>
      </c>
      <c r="N44" s="2">
        <f t="shared" si="8"/>
        <v>0</v>
      </c>
      <c r="P44" t="s">
        <v>33</v>
      </c>
      <c r="Q44" s="6">
        <f>+Q43+Q42</f>
        <v>0</v>
      </c>
      <c r="R44" s="2"/>
      <c r="S44" s="2"/>
    </row>
    <row r="45" spans="1:19">
      <c r="A45" t="s">
        <v>2</v>
      </c>
      <c r="B45" s="2" t="s">
        <v>6</v>
      </c>
      <c r="C45" s="5">
        <v>250000</v>
      </c>
      <c r="D45" s="4">
        <v>112.154</v>
      </c>
      <c r="E45" s="2">
        <f t="shared" si="4"/>
        <v>280385</v>
      </c>
      <c r="F45" s="2">
        <v>283683.61</v>
      </c>
      <c r="G45" s="2">
        <f t="shared" si="5"/>
        <v>3298.609999999986</v>
      </c>
      <c r="H45" s="2">
        <f t="shared" si="6"/>
        <v>-766.65999999997439</v>
      </c>
      <c r="I45" s="2" t="s">
        <v>2</v>
      </c>
      <c r="J45" s="2">
        <v>280205</v>
      </c>
      <c r="K45" s="2">
        <v>4062.5</v>
      </c>
      <c r="L45" s="2">
        <v>279618.34000000003</v>
      </c>
      <c r="M45" s="2">
        <f t="shared" si="7"/>
        <v>280205</v>
      </c>
      <c r="N45" s="2">
        <f t="shared" si="8"/>
        <v>586.65999999997439</v>
      </c>
      <c r="P45" t="s">
        <v>47</v>
      </c>
      <c r="Q45" s="6">
        <f>+H55-H29+H47</f>
        <v>-4068.179999999993</v>
      </c>
      <c r="R45" s="2"/>
      <c r="S45" s="2"/>
    </row>
    <row r="46" spans="1:19">
      <c r="B46" s="2" t="s">
        <v>13</v>
      </c>
      <c r="C46" s="5">
        <v>-300000</v>
      </c>
      <c r="D46" s="4">
        <v>111.092</v>
      </c>
      <c r="E46" s="2">
        <f t="shared" si="4"/>
        <v>-333276</v>
      </c>
      <c r="F46" s="2">
        <v>-334909.33</v>
      </c>
      <c r="G46" s="2">
        <f t="shared" si="5"/>
        <v>-1633.3300000000163</v>
      </c>
      <c r="H46" s="2" t="s">
        <v>2</v>
      </c>
      <c r="I46" s="2" t="s">
        <v>2</v>
      </c>
      <c r="J46" s="2" t="s">
        <v>2</v>
      </c>
      <c r="N46" s="2" t="s">
        <v>2</v>
      </c>
      <c r="P46" t="s">
        <v>25</v>
      </c>
      <c r="Q46" s="6">
        <f>-G47</f>
        <v>-14953.469999999972</v>
      </c>
      <c r="R46" s="2">
        <f>+E56</f>
        <v>3218882.5</v>
      </c>
      <c r="S46" s="2" t="s">
        <v>44</v>
      </c>
    </row>
    <row r="47" spans="1:19">
      <c r="E47" s="2">
        <f>SUM(E41:E46)</f>
        <v>1152971.5</v>
      </c>
      <c r="F47" s="2">
        <f>SUM(F41:F46)</f>
        <v>1167924.9699999997</v>
      </c>
      <c r="G47" s="2">
        <f>SUM(G41:G46)</f>
        <v>14953.469999999972</v>
      </c>
      <c r="H47" s="2">
        <f>SUM(H41:H46)</f>
        <v>-1448.6900000000023</v>
      </c>
      <c r="J47" s="2" t="s">
        <v>2</v>
      </c>
      <c r="L47" s="2" t="s">
        <v>2</v>
      </c>
      <c r="P47" t="s">
        <v>26</v>
      </c>
      <c r="Q47" s="6">
        <f>+I55</f>
        <v>7500</v>
      </c>
      <c r="R47" s="2">
        <f>+F47</f>
        <v>1167924.9699999997</v>
      </c>
      <c r="S47" s="2" t="s">
        <v>39</v>
      </c>
    </row>
    <row r="48" spans="1:19">
      <c r="P48" t="s">
        <v>57</v>
      </c>
      <c r="Q48" s="6">
        <f>+N55-N29</f>
        <v>7530.679999999993</v>
      </c>
      <c r="R48" s="2">
        <f>+Q43+Q50</f>
        <v>0</v>
      </c>
      <c r="S48" s="2" t="s">
        <v>40</v>
      </c>
    </row>
    <row r="49" spans="1:19">
      <c r="A49" t="s">
        <v>54</v>
      </c>
      <c r="B49" s="2" t="s">
        <v>11</v>
      </c>
      <c r="C49" s="5">
        <v>300000</v>
      </c>
      <c r="D49" s="4">
        <v>116.378</v>
      </c>
      <c r="E49" s="2">
        <f>+C49*D49/100</f>
        <v>349134</v>
      </c>
      <c r="H49" s="2">
        <f t="shared" ref="H49:H54" si="9">+L49-E49</f>
        <v>-699.34000000002561</v>
      </c>
      <c r="J49" s="2">
        <v>351249</v>
      </c>
      <c r="K49" s="2">
        <v>2916.66</v>
      </c>
      <c r="L49" s="2">
        <v>348434.66</v>
      </c>
      <c r="M49" s="2">
        <f t="shared" ref="M49:M54" si="10">+L49+N49</f>
        <v>351249</v>
      </c>
      <c r="N49" s="2">
        <f t="shared" ref="N49:N54" si="11">+J49-L49</f>
        <v>2814.3400000000256</v>
      </c>
      <c r="P49" t="s">
        <v>58</v>
      </c>
      <c r="Q49" s="6">
        <f>+K55-K29</f>
        <v>13907.620000000003</v>
      </c>
      <c r="R49" s="2">
        <f>+Q48+Q30</f>
        <v>5656.8699999999953</v>
      </c>
      <c r="S49" s="2" t="s">
        <v>41</v>
      </c>
    </row>
    <row r="50" spans="1:19">
      <c r="B50" s="2" t="s">
        <v>12</v>
      </c>
      <c r="C50" s="5">
        <v>300000</v>
      </c>
      <c r="D50" s="4">
        <v>115.4</v>
      </c>
      <c r="E50" s="2">
        <f>+(C50*D50)/100</f>
        <v>346200</v>
      </c>
      <c r="H50" s="2">
        <f t="shared" si="9"/>
        <v>0</v>
      </c>
      <c r="J50" s="2">
        <v>346593</v>
      </c>
      <c r="K50" s="2">
        <v>1000</v>
      </c>
      <c r="L50" s="2">
        <v>346200</v>
      </c>
      <c r="M50" s="2">
        <f t="shared" si="10"/>
        <v>346593</v>
      </c>
      <c r="N50" s="2">
        <f t="shared" si="11"/>
        <v>393</v>
      </c>
      <c r="P50" t="s">
        <v>28</v>
      </c>
      <c r="Q50" s="6">
        <v>0</v>
      </c>
      <c r="R50" s="2">
        <f>+Q50+Q44</f>
        <v>0</v>
      </c>
      <c r="S50" s="2" t="s">
        <v>42</v>
      </c>
    </row>
    <row r="51" spans="1:19">
      <c r="A51" s="3"/>
      <c r="B51" s="2" t="s">
        <v>11</v>
      </c>
      <c r="C51" s="5">
        <v>300000</v>
      </c>
      <c r="D51" s="4">
        <v>118.95</v>
      </c>
      <c r="E51" s="2">
        <f t="shared" ref="E51:E53" si="12">+C51*D51/100</f>
        <v>356850</v>
      </c>
      <c r="H51" s="2">
        <f t="shared" si="9"/>
        <v>-803.65999999997439</v>
      </c>
      <c r="J51" s="2">
        <v>356910</v>
      </c>
      <c r="K51" s="2">
        <v>6124.99</v>
      </c>
      <c r="L51" s="2">
        <v>356046.34</v>
      </c>
      <c r="M51" s="2">
        <f t="shared" si="10"/>
        <v>356910</v>
      </c>
      <c r="N51" s="2">
        <f t="shared" si="11"/>
        <v>863.65999999997439</v>
      </c>
      <c r="P51" t="s">
        <v>55</v>
      </c>
      <c r="Q51" s="6">
        <v>0</v>
      </c>
      <c r="R51" s="2"/>
      <c r="S51" s="2"/>
    </row>
    <row r="52" spans="1:19">
      <c r="B52" s="2" t="s">
        <v>13</v>
      </c>
      <c r="C52" s="5" t="s">
        <v>2</v>
      </c>
      <c r="D52" s="4" t="s">
        <v>2</v>
      </c>
      <c r="E52" s="2">
        <v>333276</v>
      </c>
      <c r="H52" s="2" t="s">
        <v>2</v>
      </c>
      <c r="M52" s="2">
        <f t="shared" si="10"/>
        <v>0</v>
      </c>
      <c r="N52" s="2">
        <f t="shared" si="11"/>
        <v>0</v>
      </c>
      <c r="P52" t="s">
        <v>10</v>
      </c>
      <c r="Q52" s="6">
        <f>9.4+164.04</f>
        <v>173.44</v>
      </c>
      <c r="R52" s="2">
        <f>+Q52</f>
        <v>173.44</v>
      </c>
      <c r="S52" s="2" t="s">
        <v>43</v>
      </c>
    </row>
    <row r="53" spans="1:19">
      <c r="B53" s="2" t="s">
        <v>14</v>
      </c>
      <c r="C53" s="5">
        <v>300000</v>
      </c>
      <c r="D53" s="4">
        <v>115.586</v>
      </c>
      <c r="E53" s="2">
        <f t="shared" si="12"/>
        <v>346758</v>
      </c>
      <c r="H53" s="2">
        <f t="shared" si="9"/>
        <v>0</v>
      </c>
      <c r="I53" s="2" t="s">
        <v>2</v>
      </c>
      <c r="J53" s="2">
        <v>346488</v>
      </c>
      <c r="K53" s="2">
        <v>916.66</v>
      </c>
      <c r="L53" s="2">
        <v>346758</v>
      </c>
      <c r="M53" s="2">
        <f t="shared" si="10"/>
        <v>346488</v>
      </c>
      <c r="N53" s="2">
        <f t="shared" si="11"/>
        <v>-270</v>
      </c>
      <c r="P53" t="s">
        <v>29</v>
      </c>
      <c r="Q53" s="6">
        <f>SUM(Q45:Q52)</f>
        <v>10090.090000000031</v>
      </c>
      <c r="R53" s="2">
        <f>+Q53-Q50+Q56</f>
        <v>10090.090000000031</v>
      </c>
      <c r="S53" s="2" t="s">
        <v>56</v>
      </c>
    </row>
    <row r="54" spans="1:19">
      <c r="B54" s="2" t="s">
        <v>15</v>
      </c>
      <c r="C54" s="5">
        <v>300000</v>
      </c>
      <c r="D54" s="4">
        <v>111.23099999999999</v>
      </c>
      <c r="E54" s="2">
        <f>+C54*D54/100</f>
        <v>333693</v>
      </c>
      <c r="H54" s="2">
        <f t="shared" si="9"/>
        <v>-1153.679999999993</v>
      </c>
      <c r="I54" s="2">
        <v>7500</v>
      </c>
      <c r="J54" s="2">
        <v>333003</v>
      </c>
      <c r="K54" s="2">
        <v>1125</v>
      </c>
      <c r="L54" s="2">
        <v>332539.32</v>
      </c>
      <c r="M54" s="2">
        <f t="shared" si="10"/>
        <v>333003</v>
      </c>
      <c r="N54" s="2">
        <f t="shared" si="11"/>
        <v>463.67999999999302</v>
      </c>
      <c r="P54" t="s">
        <v>30</v>
      </c>
      <c r="Q54" s="6">
        <f>+Q53+Q44+Q41</f>
        <v>6489998.1399999997</v>
      </c>
      <c r="R54" s="2"/>
      <c r="S54" s="2"/>
    </row>
    <row r="55" spans="1:19">
      <c r="E55" s="2">
        <f>SUM(E49:E54)</f>
        <v>2065911</v>
      </c>
      <c r="H55" s="2">
        <f>SUM(H49:H54)</f>
        <v>-2656.679999999993</v>
      </c>
      <c r="I55" s="2">
        <f>SUM(I41:I54)</f>
        <v>7500</v>
      </c>
      <c r="J55" s="2">
        <f>SUM(J41:J54)</f>
        <v>3220434</v>
      </c>
      <c r="K55" s="2">
        <f>SUM(K41:K54)</f>
        <v>29732.600000000002</v>
      </c>
      <c r="L55" s="2">
        <f>SUM(L41:L54)</f>
        <v>3214777.1299999994</v>
      </c>
      <c r="N55" s="2">
        <f>SUM(N41:N54)</f>
        <v>5656.8699999999953</v>
      </c>
      <c r="P55" t="s">
        <v>34</v>
      </c>
      <c r="Q55" s="6">
        <v>6489998.1399999997</v>
      </c>
      <c r="R55" s="2"/>
      <c r="S55" s="2"/>
    </row>
    <row r="56" spans="1:19">
      <c r="E56" s="2">
        <f>+E55+E47</f>
        <v>3218882.5</v>
      </c>
      <c r="H56" s="2">
        <f>+H55+H47</f>
        <v>-4105.3699999999953</v>
      </c>
      <c r="P56" t="s">
        <v>5</v>
      </c>
      <c r="Q56" s="6">
        <f>+Q55-Q54</f>
        <v>0</v>
      </c>
      <c r="R56" s="2"/>
      <c r="S56" s="2"/>
    </row>
    <row r="58" spans="1:19">
      <c r="A58" s="3">
        <v>41699</v>
      </c>
    </row>
    <row r="59" spans="1:19">
      <c r="A59" t="s">
        <v>53</v>
      </c>
      <c r="B59" s="2" t="s">
        <v>59</v>
      </c>
      <c r="C59" s="5">
        <v>300000</v>
      </c>
      <c r="D59" s="4">
        <v>116.06100000000001</v>
      </c>
      <c r="E59" s="2">
        <f t="shared" ref="E59:E64" si="13">+C59*D59/100</f>
        <v>348183</v>
      </c>
      <c r="F59" s="2">
        <v>353891.33</v>
      </c>
      <c r="G59" s="2">
        <f t="shared" ref="G59:G64" si="14">+F59-E59</f>
        <v>5708.3300000000163</v>
      </c>
      <c r="H59" s="2">
        <f t="shared" ref="H59:H62" si="15">+L59-E59</f>
        <v>-765.25</v>
      </c>
      <c r="I59" s="2" t="s">
        <v>2</v>
      </c>
      <c r="J59" s="2">
        <v>343209</v>
      </c>
      <c r="K59" s="2">
        <v>6583.33</v>
      </c>
      <c r="L59" s="2">
        <v>347417.75</v>
      </c>
      <c r="M59" s="2">
        <f t="shared" ref="M59:M63" si="16">+L59+N59</f>
        <v>343209</v>
      </c>
      <c r="N59" s="2">
        <f t="shared" ref="N59:N63" si="17">+J59-L59</f>
        <v>-4208.75</v>
      </c>
      <c r="P59" t="s">
        <v>24</v>
      </c>
      <c r="Q59" s="6">
        <f>+Q55</f>
        <v>6489998.1399999997</v>
      </c>
      <c r="R59" s="2"/>
      <c r="S59" s="2"/>
    </row>
    <row r="60" spans="1:19">
      <c r="B60" s="2" t="s">
        <v>8</v>
      </c>
      <c r="C60" s="5">
        <v>300000</v>
      </c>
      <c r="D60" s="4">
        <v>119.18899999999999</v>
      </c>
      <c r="E60" s="2">
        <f t="shared" si="13"/>
        <v>357567</v>
      </c>
      <c r="F60" s="2">
        <v>363233.67</v>
      </c>
      <c r="G60" s="2">
        <f t="shared" si="14"/>
        <v>5666.6699999999837</v>
      </c>
      <c r="H60" s="2">
        <f t="shared" si="15"/>
        <v>-653.94000000000233</v>
      </c>
      <c r="I60" s="2">
        <v>5875</v>
      </c>
      <c r="J60" s="2">
        <v>351159</v>
      </c>
      <c r="K60" s="2">
        <v>666.66</v>
      </c>
      <c r="L60" s="2">
        <v>356913.06</v>
      </c>
      <c r="M60" s="2">
        <f t="shared" si="16"/>
        <v>351159</v>
      </c>
      <c r="N60" s="2">
        <f t="shared" si="17"/>
        <v>-5754.0599999999977</v>
      </c>
      <c r="P60" t="s">
        <v>31</v>
      </c>
      <c r="Q60" s="6">
        <v>0</v>
      </c>
      <c r="R60" s="2"/>
      <c r="S60" s="2"/>
    </row>
    <row r="61" spans="1:19">
      <c r="B61" s="2" t="s">
        <v>60</v>
      </c>
      <c r="C61" s="5">
        <v>300000</v>
      </c>
      <c r="D61" s="4">
        <v>116.196</v>
      </c>
      <c r="E61" s="2">
        <f t="shared" si="13"/>
        <v>348588</v>
      </c>
      <c r="F61" s="2">
        <v>353046.33</v>
      </c>
      <c r="G61" s="2">
        <f t="shared" si="14"/>
        <v>4458.3300000000163</v>
      </c>
      <c r="H61" s="2">
        <f t="shared" si="15"/>
        <v>-409.39000000001397</v>
      </c>
      <c r="I61" s="2" t="s">
        <v>2</v>
      </c>
      <c r="J61" s="2">
        <v>345471</v>
      </c>
      <c r="K61" s="2">
        <v>4999.99</v>
      </c>
      <c r="L61" s="2">
        <v>348178.61</v>
      </c>
      <c r="M61" s="2">
        <f t="shared" si="16"/>
        <v>345471</v>
      </c>
      <c r="N61" s="2">
        <f t="shared" si="17"/>
        <v>-2707.609999999986</v>
      </c>
      <c r="P61" t="s">
        <v>32</v>
      </c>
      <c r="Q61" s="6">
        <v>0</v>
      </c>
      <c r="R61" s="2"/>
      <c r="S61" s="2"/>
    </row>
    <row r="62" spans="1:19">
      <c r="B62" s="2" t="s">
        <v>9</v>
      </c>
      <c r="C62" s="5">
        <v>300000</v>
      </c>
      <c r="D62" s="4">
        <v>117.10599999999999</v>
      </c>
      <c r="E62" s="2">
        <f t="shared" si="13"/>
        <v>351318</v>
      </c>
      <c r="F62" s="2">
        <v>351318</v>
      </c>
      <c r="G62" s="2">
        <f t="shared" si="14"/>
        <v>0</v>
      </c>
      <c r="H62" s="2">
        <f t="shared" si="15"/>
        <v>-133.07000000000698</v>
      </c>
      <c r="I62" s="2" t="s">
        <v>2</v>
      </c>
      <c r="J62" s="2">
        <v>348156</v>
      </c>
      <c r="K62" s="2">
        <v>166.66</v>
      </c>
      <c r="L62" s="2">
        <v>351184.93</v>
      </c>
      <c r="M62" s="2">
        <f t="shared" si="16"/>
        <v>348156</v>
      </c>
      <c r="N62" s="2">
        <f t="shared" si="17"/>
        <v>-3028.929999999993</v>
      </c>
      <c r="P62" t="s">
        <v>33</v>
      </c>
      <c r="Q62" s="6">
        <f>+Q61+Q60</f>
        <v>0</v>
      </c>
      <c r="R62" s="2"/>
      <c r="S62" s="2"/>
    </row>
    <row r="63" spans="1:19">
      <c r="A63" t="s">
        <v>2</v>
      </c>
      <c r="B63" s="2" t="s">
        <v>2</v>
      </c>
      <c r="C63" s="5" t="s">
        <v>2</v>
      </c>
      <c r="D63" s="4" t="s">
        <v>2</v>
      </c>
      <c r="E63" s="2" t="s">
        <v>2</v>
      </c>
      <c r="F63" s="2" t="s">
        <v>2</v>
      </c>
      <c r="G63" s="2" t="s">
        <v>2</v>
      </c>
      <c r="H63" s="2" t="s">
        <v>2</v>
      </c>
      <c r="I63" s="2" t="s">
        <v>2</v>
      </c>
      <c r="J63" s="2" t="s">
        <v>2</v>
      </c>
      <c r="K63" s="2" t="s">
        <v>2</v>
      </c>
      <c r="L63" s="2" t="s">
        <v>2</v>
      </c>
      <c r="M63" s="2" t="s">
        <v>2</v>
      </c>
      <c r="N63" s="2" t="s">
        <v>2</v>
      </c>
      <c r="P63" t="s">
        <v>47</v>
      </c>
      <c r="Q63" s="6">
        <f>+H77-H56+H65</f>
        <v>-12057.819999999949</v>
      </c>
      <c r="R63" s="2"/>
      <c r="S63" s="2"/>
    </row>
    <row r="64" spans="1:19">
      <c r="B64" s="2" t="s">
        <v>2</v>
      </c>
      <c r="C64" s="5" t="s">
        <v>2</v>
      </c>
      <c r="D64" s="4" t="s">
        <v>2</v>
      </c>
      <c r="E64" s="2" t="s">
        <v>2</v>
      </c>
      <c r="F64" s="2" t="s">
        <v>2</v>
      </c>
      <c r="G64" s="2" t="s">
        <v>2</v>
      </c>
      <c r="H64" s="2" t="s">
        <v>2</v>
      </c>
      <c r="I64" s="2" t="s">
        <v>2</v>
      </c>
      <c r="J64" s="2" t="s">
        <v>2</v>
      </c>
      <c r="N64" s="2" t="s">
        <v>2</v>
      </c>
      <c r="P64" t="s">
        <v>25</v>
      </c>
      <c r="Q64" s="6">
        <f>-G65</f>
        <v>-15833.330000000016</v>
      </c>
      <c r="R64" s="2">
        <f>+E78</f>
        <v>4624538.5</v>
      </c>
      <c r="S64" s="2" t="s">
        <v>44</v>
      </c>
    </row>
    <row r="65" spans="1:19">
      <c r="E65" s="2">
        <f>SUM(E59:E64)</f>
        <v>1405656</v>
      </c>
      <c r="F65" s="2">
        <f>SUM(F59:F64)</f>
        <v>1421489.33</v>
      </c>
      <c r="G65" s="2">
        <f>SUM(G59:G64)</f>
        <v>15833.330000000016</v>
      </c>
      <c r="H65" s="2">
        <f>SUM(H59:H64)</f>
        <v>-1961.6500000000233</v>
      </c>
      <c r="J65" s="2" t="s">
        <v>2</v>
      </c>
      <c r="L65" s="2" t="s">
        <v>2</v>
      </c>
      <c r="P65" t="s">
        <v>26</v>
      </c>
      <c r="Q65" s="6">
        <f>+I78</f>
        <v>13375</v>
      </c>
      <c r="R65" s="2">
        <f>+F65</f>
        <v>1421489.33</v>
      </c>
      <c r="S65" s="2" t="s">
        <v>39</v>
      </c>
    </row>
    <row r="66" spans="1:19">
      <c r="P66" t="s">
        <v>57</v>
      </c>
      <c r="Q66" s="6">
        <f>+N78-N55</f>
        <v>-38364.180000000051</v>
      </c>
      <c r="R66" s="2">
        <f>+Q61+Q68</f>
        <v>0</v>
      </c>
      <c r="S66" s="2" t="s">
        <v>40</v>
      </c>
    </row>
    <row r="67" spans="1:19">
      <c r="A67" t="s">
        <v>54</v>
      </c>
      <c r="B67" s="2" t="s">
        <v>11</v>
      </c>
      <c r="C67" s="5">
        <v>300000</v>
      </c>
      <c r="D67" s="4">
        <v>116.378</v>
      </c>
      <c r="E67" s="2">
        <f>+C67*D67/100</f>
        <v>349134</v>
      </c>
      <c r="H67" s="2">
        <f t="shared" ref="H67:H76" si="18">+L67-E67</f>
        <v>-1448.640000000014</v>
      </c>
      <c r="J67" s="2">
        <v>346539</v>
      </c>
      <c r="K67" s="2">
        <v>4291.66</v>
      </c>
      <c r="L67" s="2">
        <v>347685.36</v>
      </c>
      <c r="M67" s="2">
        <f t="shared" ref="M67:M77" si="19">+L67+N67</f>
        <v>346539</v>
      </c>
      <c r="N67" s="2">
        <f t="shared" ref="N67:N77" si="20">+J67-L67</f>
        <v>-1146.359999999986</v>
      </c>
      <c r="P67" t="s">
        <v>58</v>
      </c>
      <c r="Q67" s="6">
        <f>+K78-K55</f>
        <v>16489.55</v>
      </c>
      <c r="R67" s="2">
        <f>+N78</f>
        <v>-32707.310000000056</v>
      </c>
      <c r="S67" s="2" t="s">
        <v>41</v>
      </c>
    </row>
    <row r="68" spans="1:19">
      <c r="B68" s="2" t="s">
        <v>12</v>
      </c>
      <c r="C68" s="5">
        <v>300000</v>
      </c>
      <c r="D68" s="4">
        <v>115.4</v>
      </c>
      <c r="E68" s="2">
        <f>+(C68*D68)/100</f>
        <v>346200</v>
      </c>
      <c r="H68" s="2">
        <f t="shared" si="18"/>
        <v>-1929.25</v>
      </c>
      <c r="J68" s="2">
        <v>343095</v>
      </c>
      <c r="K68" s="2">
        <v>2374.9899999999998</v>
      </c>
      <c r="L68" s="2">
        <v>344270.75</v>
      </c>
      <c r="M68" s="2">
        <f t="shared" si="19"/>
        <v>343095</v>
      </c>
      <c r="N68" s="2">
        <f t="shared" si="20"/>
        <v>-1175.75</v>
      </c>
      <c r="P68" t="s">
        <v>28</v>
      </c>
      <c r="Q68" s="6">
        <v>0</v>
      </c>
      <c r="R68" s="2">
        <f>+Q68+Q62</f>
        <v>0</v>
      </c>
      <c r="S68" s="2" t="s">
        <v>42</v>
      </c>
    </row>
    <row r="69" spans="1:19">
      <c r="A69" s="3"/>
      <c r="B69" s="2" t="s">
        <v>11</v>
      </c>
      <c r="C69" s="5">
        <v>300000</v>
      </c>
      <c r="D69" s="4">
        <v>118.95</v>
      </c>
      <c r="E69" s="2">
        <f t="shared" ref="E69" si="21">+C69*D69/100</f>
        <v>356850</v>
      </c>
      <c r="H69" s="2">
        <f t="shared" si="18"/>
        <v>-1696.6199999999953</v>
      </c>
      <c r="J69" s="2">
        <v>351291</v>
      </c>
      <c r="K69" s="2">
        <v>7500</v>
      </c>
      <c r="L69" s="2">
        <v>355153.38</v>
      </c>
      <c r="M69" s="2">
        <f t="shared" si="19"/>
        <v>351291</v>
      </c>
      <c r="N69" s="2">
        <f t="shared" si="20"/>
        <v>-3862.3800000000047</v>
      </c>
      <c r="P69" t="s">
        <v>55</v>
      </c>
      <c r="Q69" s="6">
        <v>0</v>
      </c>
      <c r="R69" s="2"/>
      <c r="S69" s="2"/>
    </row>
    <row r="70" spans="1:19">
      <c r="B70" s="2" t="s">
        <v>14</v>
      </c>
      <c r="C70" s="5">
        <v>300000</v>
      </c>
      <c r="D70" s="4">
        <v>115.586</v>
      </c>
      <c r="E70" s="2">
        <f t="shared" ref="E70" si="22">+C70*D70/100</f>
        <v>346758</v>
      </c>
      <c r="H70" s="2">
        <f t="shared" si="18"/>
        <v>-1867.539999999979</v>
      </c>
      <c r="I70" s="2" t="s">
        <v>2</v>
      </c>
      <c r="J70" s="2">
        <v>342402</v>
      </c>
      <c r="K70" s="2">
        <v>2291.66</v>
      </c>
      <c r="L70" s="2">
        <v>344890.46</v>
      </c>
      <c r="M70" s="2">
        <f>+L70+N70</f>
        <v>342402</v>
      </c>
      <c r="N70" s="2">
        <f>+J70-L70</f>
        <v>-2488.460000000021</v>
      </c>
      <c r="P70" t="s">
        <v>10</v>
      </c>
      <c r="Q70" s="6">
        <f>9.73+110.85</f>
        <v>120.58</v>
      </c>
      <c r="R70" s="2">
        <f>+Q70</f>
        <v>120.58</v>
      </c>
      <c r="S70" s="2" t="s">
        <v>62</v>
      </c>
    </row>
    <row r="71" spans="1:19">
      <c r="B71" s="2" t="s">
        <v>15</v>
      </c>
      <c r="C71" s="5">
        <v>300000</v>
      </c>
      <c r="D71" s="4">
        <v>111.23099999999999</v>
      </c>
      <c r="E71" s="2">
        <f>+C71*D71/100</f>
        <v>333693</v>
      </c>
      <c r="H71" s="2">
        <f t="shared" si="18"/>
        <v>-2270.1599999999744</v>
      </c>
      <c r="I71" s="2" t="s">
        <v>2</v>
      </c>
      <c r="J71" s="2">
        <v>331203</v>
      </c>
      <c r="K71" s="2">
        <v>2500</v>
      </c>
      <c r="L71" s="2">
        <v>331422.84000000003</v>
      </c>
      <c r="M71" s="2">
        <f>+L71+N71</f>
        <v>331203</v>
      </c>
      <c r="N71" s="2">
        <f>+J71-L71</f>
        <v>-219.84000000002561</v>
      </c>
      <c r="P71" t="s">
        <v>29</v>
      </c>
      <c r="Q71" s="6">
        <f>SUM(Q63:Q70)</f>
        <v>-36270.200000000012</v>
      </c>
      <c r="R71" s="2">
        <f>+Q71-Q68+Q74</f>
        <v>-36270.200000000012</v>
      </c>
      <c r="S71" s="2" t="s">
        <v>56</v>
      </c>
    </row>
    <row r="72" spans="1:19">
      <c r="B72" s="2" t="s">
        <v>50</v>
      </c>
      <c r="C72" s="5">
        <v>300000</v>
      </c>
      <c r="D72" s="4">
        <v>113.42400000000001</v>
      </c>
      <c r="E72" s="2">
        <f t="shared" ref="E72:E76" si="23">+C72*D72/100</f>
        <v>340272</v>
      </c>
      <c r="F72" s="2" t="s">
        <v>2</v>
      </c>
      <c r="G72" s="2" t="s">
        <v>45</v>
      </c>
      <c r="H72" s="2">
        <f t="shared" si="18"/>
        <v>-1759.25</v>
      </c>
      <c r="I72" s="2">
        <v>7500</v>
      </c>
      <c r="J72" s="2">
        <v>337035</v>
      </c>
      <c r="K72" s="2">
        <v>666.66</v>
      </c>
      <c r="L72" s="2">
        <v>338512.75</v>
      </c>
      <c r="M72" s="2">
        <f>+L72+N72</f>
        <v>337035</v>
      </c>
      <c r="N72" s="2">
        <f>+J72-L72</f>
        <v>-1477.75</v>
      </c>
      <c r="P72" t="s">
        <v>30</v>
      </c>
      <c r="Q72" s="6">
        <f>+Q71+Q62+Q59</f>
        <v>6453727.9399999995</v>
      </c>
      <c r="R72" s="2">
        <f>+Q70+Q65</f>
        <v>13495.58</v>
      </c>
      <c r="S72" s="2" t="s">
        <v>61</v>
      </c>
    </row>
    <row r="73" spans="1:19">
      <c r="B73" s="2" t="s">
        <v>6</v>
      </c>
      <c r="C73" s="5">
        <v>200000</v>
      </c>
      <c r="D73" s="4">
        <v>112.023</v>
      </c>
      <c r="E73" s="2">
        <f t="shared" si="23"/>
        <v>224046</v>
      </c>
      <c r="F73" s="2" t="s">
        <v>2</v>
      </c>
      <c r="G73" s="2" t="s">
        <v>2</v>
      </c>
      <c r="H73" s="2">
        <f t="shared" si="18"/>
        <v>-688.76000000000931</v>
      </c>
      <c r="I73" s="2" t="s">
        <v>2</v>
      </c>
      <c r="J73" s="2">
        <v>223144</v>
      </c>
      <c r="K73" s="2">
        <v>3777.77</v>
      </c>
      <c r="L73" s="2">
        <v>223357.24</v>
      </c>
      <c r="M73" s="2">
        <f>+L73+N73</f>
        <v>223144</v>
      </c>
      <c r="N73" s="2">
        <f>+J73-L73</f>
        <v>-213.23999999999069</v>
      </c>
      <c r="P73" t="s">
        <v>34</v>
      </c>
      <c r="Q73" s="6">
        <v>6453727.9400000004</v>
      </c>
      <c r="R73" s="2"/>
      <c r="S73" s="2"/>
    </row>
    <row r="74" spans="1:19">
      <c r="B74" s="2" t="s">
        <v>51</v>
      </c>
      <c r="C74" s="5">
        <v>250000</v>
      </c>
      <c r="D74" s="4">
        <v>114.73699999999999</v>
      </c>
      <c r="E74" s="2">
        <f t="shared" si="23"/>
        <v>286842.5</v>
      </c>
      <c r="F74" s="2" t="s">
        <v>2</v>
      </c>
      <c r="H74" s="2">
        <f t="shared" si="18"/>
        <v>-854.65999999997439</v>
      </c>
      <c r="I74" s="2" t="s">
        <v>2</v>
      </c>
      <c r="J74" s="2">
        <v>285180</v>
      </c>
      <c r="K74" s="2">
        <v>5194.4399999999996</v>
      </c>
      <c r="L74" s="2">
        <v>285987.84000000003</v>
      </c>
      <c r="M74" s="2">
        <f>+L74+N74</f>
        <v>285180</v>
      </c>
      <c r="N74" s="2">
        <f>+J74-L74</f>
        <v>-807.84000000002561</v>
      </c>
      <c r="P74" t="s">
        <v>5</v>
      </c>
      <c r="Q74" s="6">
        <f>+Q73-Q72</f>
        <v>0</v>
      </c>
      <c r="R74" s="2"/>
      <c r="S74" s="2"/>
    </row>
    <row r="75" spans="1:19">
      <c r="B75" s="2" t="s">
        <v>52</v>
      </c>
      <c r="C75" s="5">
        <v>300000</v>
      </c>
      <c r="D75" s="4">
        <v>118.23399999999999</v>
      </c>
      <c r="E75" s="2">
        <f t="shared" si="23"/>
        <v>354702</v>
      </c>
      <c r="F75" s="2" t="s">
        <v>2</v>
      </c>
      <c r="G75" s="2" t="s">
        <v>2</v>
      </c>
      <c r="H75" s="2">
        <f t="shared" si="18"/>
        <v>0</v>
      </c>
      <c r="I75" s="2" t="s">
        <v>2</v>
      </c>
      <c r="J75" s="2">
        <v>348939</v>
      </c>
      <c r="K75" s="2" t="s">
        <v>2</v>
      </c>
      <c r="L75" s="2">
        <v>354702</v>
      </c>
      <c r="M75" s="2">
        <f>+L75+N75</f>
        <v>348939</v>
      </c>
      <c r="N75" s="2">
        <f>+J75-L75</f>
        <v>-5763</v>
      </c>
    </row>
    <row r="76" spans="1:19">
      <c r="B76" s="2" t="s">
        <v>6</v>
      </c>
      <c r="C76" s="5">
        <v>250000</v>
      </c>
      <c r="D76" s="4">
        <v>112.154</v>
      </c>
      <c r="E76" s="2">
        <f t="shared" si="23"/>
        <v>280385</v>
      </c>
      <c r="F76" s="2" t="s">
        <v>2</v>
      </c>
      <c r="G76" s="2" t="s">
        <v>2</v>
      </c>
      <c r="H76" s="2">
        <f t="shared" si="18"/>
        <v>-1686.6599999999744</v>
      </c>
      <c r="I76" s="2" t="s">
        <v>2</v>
      </c>
      <c r="J76" s="2">
        <v>278845</v>
      </c>
      <c r="K76" s="2">
        <v>5208.33</v>
      </c>
      <c r="L76" s="2">
        <v>278698.34000000003</v>
      </c>
      <c r="M76" s="2">
        <f>+L76+N76</f>
        <v>278845</v>
      </c>
      <c r="N76" s="2">
        <f>+J76-L76</f>
        <v>146.65999999997439</v>
      </c>
    </row>
    <row r="77" spans="1:19">
      <c r="H77" s="2">
        <f>SUM(H67:H76)</f>
        <v>-14201.539999999921</v>
      </c>
    </row>
    <row r="78" spans="1:19">
      <c r="E78" s="2">
        <f>SUM(E65:E76)</f>
        <v>4624538.5</v>
      </c>
      <c r="H78" s="2">
        <f>+H77+H67</f>
        <v>-15650.179999999935</v>
      </c>
      <c r="I78" s="2">
        <f>SUM(I59:I76)</f>
        <v>13375</v>
      </c>
      <c r="J78" s="2">
        <f>SUM(J59:J76)</f>
        <v>4575668</v>
      </c>
      <c r="K78" s="2">
        <f>SUM(K59:K76)</f>
        <v>46222.15</v>
      </c>
      <c r="L78" s="2">
        <f>SUM(L59:L76)</f>
        <v>4608375.3099999996</v>
      </c>
      <c r="N78" s="2">
        <f>SUM(N59:N76)</f>
        <v>-32707.310000000056</v>
      </c>
    </row>
    <row r="80" spans="1:19">
      <c r="A80" s="3" t="s">
        <v>63</v>
      </c>
    </row>
    <row r="81" spans="1:3">
      <c r="B81" s="2" t="s">
        <v>2</v>
      </c>
      <c r="C81" s="5" t="s">
        <v>70</v>
      </c>
    </row>
    <row r="82" spans="1:3">
      <c r="A82" t="s">
        <v>64</v>
      </c>
      <c r="B82" s="2">
        <f>+I55+I78</f>
        <v>20875</v>
      </c>
      <c r="C82" s="5" t="s">
        <v>1</v>
      </c>
    </row>
    <row r="83" spans="1:3">
      <c r="A83" t="s">
        <v>65</v>
      </c>
      <c r="B83" s="2">
        <f>+Q70+Q52+Q34</f>
        <v>355.79999999999995</v>
      </c>
      <c r="C83" s="5" t="s">
        <v>1</v>
      </c>
    </row>
    <row r="84" spans="1:3">
      <c r="A84" t="s">
        <v>66</v>
      </c>
      <c r="B84" s="2">
        <f>+K78</f>
        <v>46222.15</v>
      </c>
      <c r="C84" s="5" t="s">
        <v>1</v>
      </c>
    </row>
    <row r="86" spans="1:3">
      <c r="A86" t="s">
        <v>67</v>
      </c>
      <c r="B86" s="2">
        <f>+Q68+Q50+Q32</f>
        <v>-10280.76</v>
      </c>
      <c r="C86" s="5" t="s">
        <v>1</v>
      </c>
    </row>
    <row r="87" spans="1:3">
      <c r="A87" t="s">
        <v>68</v>
      </c>
      <c r="B87" s="2">
        <f>-(G29+G47+G65)</f>
        <v>-46878.460000000021</v>
      </c>
      <c r="C87" s="5" t="s">
        <v>1</v>
      </c>
    </row>
    <row r="88" spans="1:3">
      <c r="A88" t="s">
        <v>4</v>
      </c>
      <c r="B88" s="7">
        <f>0-B10</f>
        <v>-44095.81</v>
      </c>
      <c r="C88" s="5" t="s">
        <v>3</v>
      </c>
    </row>
    <row r="90" spans="1:3">
      <c r="A90" t="s">
        <v>71</v>
      </c>
      <c r="B90" s="2">
        <f>SUM(B82:B88)</f>
        <v>-33802.080000000024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Veratex,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Simon</dc:creator>
  <cp:lastModifiedBy>Claude Simon</cp:lastModifiedBy>
  <dcterms:created xsi:type="dcterms:W3CDTF">2015-03-12T01:52:28Z</dcterms:created>
  <dcterms:modified xsi:type="dcterms:W3CDTF">2015-03-25T21:43:00Z</dcterms:modified>
</cp:coreProperties>
</file>