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280" windowHeight="54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4" i="1"/>
  <c r="J64" s="1"/>
  <c r="E64" s="1"/>
  <c r="A87"/>
  <c r="B87"/>
  <c r="C87" s="1"/>
  <c r="B86"/>
  <c r="B85"/>
  <c r="D66"/>
  <c r="H69"/>
  <c r="D55"/>
  <c r="D56"/>
  <c r="J26"/>
  <c r="J22"/>
  <c r="I19"/>
  <c r="C30"/>
  <c r="C28"/>
  <c r="K28"/>
  <c r="C25"/>
  <c r="G17"/>
  <c r="F17"/>
  <c r="E17"/>
  <c r="E11"/>
  <c r="A11"/>
  <c r="E66" l="1"/>
  <c r="G66" s="1"/>
  <c r="H66" s="1"/>
  <c r="G64"/>
</calcChain>
</file>

<file path=xl/sharedStrings.xml><?xml version="1.0" encoding="utf-8"?>
<sst xmlns="http://schemas.openxmlformats.org/spreadsheetml/2006/main" count="72" uniqueCount="69">
  <si>
    <t>Residential Electric Charges</t>
  </si>
  <si>
    <t>or</t>
  </si>
  <si>
    <t>per kwh</t>
  </si>
  <si>
    <t>25kw generator</t>
  </si>
  <si>
    <t>25x24hours=</t>
  </si>
  <si>
    <t>Maximum allowed by NYS law</t>
  </si>
  <si>
    <t>hours</t>
  </si>
  <si>
    <t>days/week</t>
  </si>
  <si>
    <t>weeks/month</t>
  </si>
  <si>
    <t>kwh</t>
  </si>
  <si>
    <t>Year</t>
  </si>
  <si>
    <t>bill of materials</t>
  </si>
  <si>
    <t>Electrical Controls</t>
  </si>
  <si>
    <t>Pond</t>
  </si>
  <si>
    <t>Penstock</t>
  </si>
  <si>
    <t>Control House</t>
  </si>
  <si>
    <t>Turbine and Generator</t>
  </si>
  <si>
    <t>Wire</t>
  </si>
  <si>
    <t>Interconnect</t>
  </si>
  <si>
    <t>Labor</t>
  </si>
  <si>
    <t>watts=amps*volts</t>
  </si>
  <si>
    <t>Need</t>
  </si>
  <si>
    <t>2/0 wire</t>
  </si>
  <si>
    <t>(see bookmark for wire calculator)</t>
  </si>
  <si>
    <t>Ft</t>
  </si>
  <si>
    <t>2 conductors plus ground=3</t>
  </si>
  <si>
    <t>1 month</t>
  </si>
  <si>
    <t>I used kwh</t>
  </si>
  <si>
    <t>ft 2/0 wire</t>
  </si>
  <si>
    <t>per foot</t>
  </si>
  <si>
    <t>Bob uses steel pipe welded together-why instead of screw together with couplings? Presumably less friction at joints.</t>
  </si>
  <si>
    <t>Steel pipe has to rust and close up?  Need for cleanouts?</t>
  </si>
  <si>
    <t>Sch 40 pipe has glue together joints- will they pull apart</t>
  </si>
  <si>
    <t>What about freezing? Looks like bob used heated wires  or wires with warmer water to keep the pipe from freezing taped to the outside with some kind of fiberglass</t>
  </si>
  <si>
    <t>Did he support pipes ffrom trees?</t>
  </si>
  <si>
    <t>buy ready made sheds for the hydro house?</t>
  </si>
  <si>
    <t>How about using a 20' containter?</t>
  </si>
  <si>
    <t>Conduit for Underground</t>
  </si>
  <si>
    <t>Motor/Pump Examples</t>
  </si>
  <si>
    <t>McmCarr Brass pump</t>
  </si>
  <si>
    <t>Ft/Head</t>
  </si>
  <si>
    <t>GPM</t>
  </si>
  <si>
    <t>HP</t>
  </si>
  <si>
    <t>1hp=750 watts</t>
  </si>
  <si>
    <t>Watts</t>
  </si>
  <si>
    <t>RPM</t>
  </si>
  <si>
    <t>Equations</t>
  </si>
  <si>
    <t>Theoretical Horsepower</t>
  </si>
  <si>
    <t>HP=(Head(ft)Xflow(cfs)/8.8</t>
  </si>
  <si>
    <t>KW=(Head(ft)xflow(cfs)/11.81</t>
  </si>
  <si>
    <t>Impeller Diameter in inches =(230(SQRT(64 H)/R)</t>
  </si>
  <si>
    <t>Where H = head in feet, R = No Load RPM and SQRT = Square root</t>
  </si>
  <si>
    <t>So if H = 200' and R = 2400, we get an impeller diameter of 10.8 inches.</t>
  </si>
  <si>
    <t>Impeller Diameter</t>
  </si>
  <si>
    <t>One cubic foot of water is 7.48 gallons</t>
  </si>
  <si>
    <t>5 gall bucket fills in 10 seconds=</t>
  </si>
  <si>
    <t>.5 gal/second=</t>
  </si>
  <si>
    <t>cfs</t>
  </si>
  <si>
    <t>gpm</t>
  </si>
  <si>
    <t>5galxsec</t>
  </si>
  <si>
    <t>CFS</t>
  </si>
  <si>
    <t>k</t>
  </si>
  <si>
    <t>KW</t>
  </si>
  <si>
    <t>5 gal</t>
  </si>
  <si>
    <t>gal/sec</t>
  </si>
  <si>
    <t>gal/min</t>
  </si>
  <si>
    <t>$</t>
  </si>
  <si>
    <t>seasonal factor</t>
  </si>
  <si>
    <t>eff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</si>
</sst>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topLeftCell="C61" workbookViewId="0">
      <selection activeCell="L65" sqref="L65"/>
    </sheetView>
  </sheetViews>
  <sheetFormatPr defaultRowHeight="15"/>
  <cols>
    <col min="3" max="3" width="9.85546875" bestFit="1" customWidth="1"/>
    <col min="12" max="12" width="14.28515625" customWidth="1"/>
  </cols>
  <sheetData>
    <row r="1" spans="1:7">
      <c r="A1" t="s">
        <v>0</v>
      </c>
    </row>
    <row r="4" spans="1:7">
      <c r="A4">
        <v>3.1800000000000002E-2</v>
      </c>
    </row>
    <row r="5" spans="1:7">
      <c r="A5">
        <v>2.4459999999999998E-3</v>
      </c>
    </row>
    <row r="6" spans="1:7">
      <c r="A6">
        <v>3.248E-3</v>
      </c>
    </row>
    <row r="7" spans="1:7">
      <c r="A7">
        <v>4.6412290000000002E-2</v>
      </c>
    </row>
    <row r="8" spans="1:7">
      <c r="A8">
        <v>3.601E-3</v>
      </c>
    </row>
    <row r="9" spans="1:7">
      <c r="A9">
        <v>-2.9849999999999998E-3</v>
      </c>
    </row>
    <row r="10" spans="1:7">
      <c r="A10">
        <v>-2.0449999999999999E-3</v>
      </c>
    </row>
    <row r="11" spans="1:7">
      <c r="A11">
        <f>SUM(A4:A10)</f>
        <v>8.2477289999999981E-2</v>
      </c>
      <c r="B11" t="s">
        <v>1</v>
      </c>
      <c r="C11">
        <v>108.03</v>
      </c>
      <c r="D11">
        <v>1114</v>
      </c>
      <c r="E11">
        <f>+C11/D11</f>
        <v>9.697486535008977E-2</v>
      </c>
      <c r="F11" t="s">
        <v>2</v>
      </c>
    </row>
    <row r="14" spans="1:7">
      <c r="A14" t="s">
        <v>3</v>
      </c>
      <c r="C14" t="s">
        <v>5</v>
      </c>
    </row>
    <row r="16" spans="1:7">
      <c r="A16" t="s">
        <v>4</v>
      </c>
      <c r="B16" t="s">
        <v>6</v>
      </c>
      <c r="C16" t="s">
        <v>7</v>
      </c>
      <c r="D16" t="s">
        <v>8</v>
      </c>
      <c r="E16" t="s">
        <v>9</v>
      </c>
      <c r="G16" t="s">
        <v>10</v>
      </c>
    </row>
    <row r="17" spans="1:11">
      <c r="A17">
        <v>25</v>
      </c>
      <c r="B17">
        <v>24</v>
      </c>
      <c r="C17">
        <v>7</v>
      </c>
      <c r="D17">
        <v>4</v>
      </c>
      <c r="E17">
        <f>+D17*C17*B17*A17</f>
        <v>16800</v>
      </c>
      <c r="F17">
        <f>+E17*E11</f>
        <v>1629.1777378815082</v>
      </c>
      <c r="G17">
        <f>+F17*12</f>
        <v>19550.1328545781</v>
      </c>
    </row>
    <row r="19" spans="1:11">
      <c r="I19">
        <f>30*24</f>
        <v>720</v>
      </c>
    </row>
    <row r="20" spans="1:11">
      <c r="H20" t="s">
        <v>26</v>
      </c>
    </row>
    <row r="21" spans="1:11">
      <c r="A21" t="s">
        <v>11</v>
      </c>
      <c r="E21" t="s">
        <v>19</v>
      </c>
      <c r="H21" t="s">
        <v>27</v>
      </c>
    </row>
    <row r="22" spans="1:11">
      <c r="A22" t="s">
        <v>37</v>
      </c>
      <c r="H22">
        <v>1114</v>
      </c>
      <c r="I22">
        <v>720</v>
      </c>
      <c r="J22">
        <f>+H22/I22</f>
        <v>1.5472222222222223</v>
      </c>
    </row>
    <row r="23" spans="1:11">
      <c r="A23" t="s">
        <v>12</v>
      </c>
      <c r="C23">
        <v>3000</v>
      </c>
    </row>
    <row r="24" spans="1:11">
      <c r="A24" t="s">
        <v>13</v>
      </c>
      <c r="C24">
        <v>15000</v>
      </c>
    </row>
    <row r="25" spans="1:11">
      <c r="A25" t="s">
        <v>14</v>
      </c>
      <c r="C25">
        <f>+D25*E25</f>
        <v>12000</v>
      </c>
      <c r="D25" s="1">
        <v>40</v>
      </c>
      <c r="E25">
        <v>300</v>
      </c>
    </row>
    <row r="26" spans="1:11">
      <c r="A26" t="s">
        <v>15</v>
      </c>
      <c r="C26">
        <v>10000</v>
      </c>
      <c r="G26">
        <v>500</v>
      </c>
      <c r="H26" t="s">
        <v>28</v>
      </c>
      <c r="I26" s="2">
        <v>1423</v>
      </c>
      <c r="J26">
        <f>+I26/G26</f>
        <v>2.8460000000000001</v>
      </c>
      <c r="K26" t="s">
        <v>29</v>
      </c>
    </row>
    <row r="27" spans="1:11">
      <c r="A27" t="s">
        <v>16</v>
      </c>
      <c r="C27">
        <v>5000</v>
      </c>
    </row>
    <row r="28" spans="1:11">
      <c r="A28" t="s">
        <v>17</v>
      </c>
      <c r="C28" s="1">
        <f>+D28*F28*3</f>
        <v>3600</v>
      </c>
      <c r="D28">
        <v>300</v>
      </c>
      <c r="E28" t="s">
        <v>24</v>
      </c>
      <c r="F28" s="1">
        <v>4</v>
      </c>
      <c r="G28" t="s">
        <v>20</v>
      </c>
      <c r="I28">
        <v>25000</v>
      </c>
      <c r="J28">
        <v>240</v>
      </c>
      <c r="K28">
        <f>+I28/J28</f>
        <v>104.16666666666667</v>
      </c>
    </row>
    <row r="29" spans="1:11">
      <c r="A29" t="s">
        <v>18</v>
      </c>
      <c r="C29">
        <v>4000</v>
      </c>
      <c r="E29" t="s">
        <v>25</v>
      </c>
      <c r="H29" t="s">
        <v>21</v>
      </c>
      <c r="I29" t="s">
        <v>22</v>
      </c>
    </row>
    <row r="30" spans="1:11">
      <c r="C30">
        <f>SUM(C23:C29)</f>
        <v>52600</v>
      </c>
      <c r="H30" t="s">
        <v>23</v>
      </c>
    </row>
    <row r="34" spans="1:1">
      <c r="A34" t="s">
        <v>30</v>
      </c>
    </row>
    <row r="36" spans="1:1">
      <c r="A36" t="s">
        <v>31</v>
      </c>
    </row>
    <row r="38" spans="1:1">
      <c r="A38" t="s">
        <v>32</v>
      </c>
    </row>
    <row r="40" spans="1:1">
      <c r="A40" t="s">
        <v>33</v>
      </c>
    </row>
    <row r="42" spans="1:1">
      <c r="A42" t="s">
        <v>34</v>
      </c>
    </row>
    <row r="44" spans="1:1">
      <c r="A44" t="s">
        <v>35</v>
      </c>
    </row>
    <row r="46" spans="1:1">
      <c r="A46" t="s">
        <v>36</v>
      </c>
    </row>
    <row r="51" spans="1:12">
      <c r="A51" t="s">
        <v>38</v>
      </c>
    </row>
    <row r="53" spans="1:12">
      <c r="A53" t="s">
        <v>39</v>
      </c>
    </row>
    <row r="54" spans="1:12">
      <c r="A54" t="s">
        <v>42</v>
      </c>
      <c r="B54" t="s">
        <v>41</v>
      </c>
      <c r="C54" t="s">
        <v>40</v>
      </c>
      <c r="D54" t="s">
        <v>44</v>
      </c>
      <c r="E54" t="s">
        <v>43</v>
      </c>
      <c r="G54" t="s">
        <v>45</v>
      </c>
    </row>
    <row r="55" spans="1:12">
      <c r="A55">
        <v>1.5</v>
      </c>
      <c r="B55">
        <v>104</v>
      </c>
      <c r="C55">
        <v>20</v>
      </c>
      <c r="D55">
        <f>+A55*750</f>
        <v>1125</v>
      </c>
    </row>
    <row r="56" spans="1:12">
      <c r="A56">
        <v>1.5</v>
      </c>
      <c r="B56">
        <v>64</v>
      </c>
      <c r="C56">
        <v>50</v>
      </c>
      <c r="D56">
        <f>+A56*750</f>
        <v>1125</v>
      </c>
    </row>
    <row r="60" spans="1:12">
      <c r="A60" t="s">
        <v>46</v>
      </c>
    </row>
    <row r="62" spans="1:12">
      <c r="A62" t="s">
        <v>47</v>
      </c>
      <c r="H62" t="s">
        <v>54</v>
      </c>
    </row>
    <row r="63" spans="1:12">
      <c r="D63" t="s">
        <v>40</v>
      </c>
      <c r="E63" t="s">
        <v>60</v>
      </c>
      <c r="F63" t="s">
        <v>61</v>
      </c>
      <c r="G63" t="s">
        <v>42</v>
      </c>
      <c r="H63" t="s">
        <v>58</v>
      </c>
      <c r="I63" t="s">
        <v>59</v>
      </c>
      <c r="J63" t="s">
        <v>57</v>
      </c>
      <c r="K63" t="s">
        <v>68</v>
      </c>
      <c r="L63" t="s">
        <v>67</v>
      </c>
    </row>
    <row r="64" spans="1:12">
      <c r="A64" t="s">
        <v>48</v>
      </c>
      <c r="D64">
        <v>20</v>
      </c>
      <c r="E64">
        <f>+J64</f>
        <v>9.9506448017831553E-2</v>
      </c>
      <c r="F64">
        <v>8.8000000000000007</v>
      </c>
      <c r="G64">
        <f>+D64*E64/F64</f>
        <v>0.2261510182223444</v>
      </c>
      <c r="H64">
        <f>60/I64*5*L64*K64</f>
        <v>44.6584938704028</v>
      </c>
      <c r="I64">
        <v>5.71</v>
      </c>
      <c r="J64">
        <f>+H64/7.48/60</f>
        <v>9.9506448017831553E-2</v>
      </c>
      <c r="K64">
        <v>0.85</v>
      </c>
      <c r="L64">
        <v>1</v>
      </c>
    </row>
    <row r="65" spans="1:9">
      <c r="G65" t="s">
        <v>62</v>
      </c>
      <c r="H65" t="s">
        <v>66</v>
      </c>
    </row>
    <row r="66" spans="1:9">
      <c r="A66" t="s">
        <v>49</v>
      </c>
      <c r="D66">
        <f>+D64</f>
        <v>20</v>
      </c>
      <c r="E66">
        <f>+E64</f>
        <v>9.9506448017831553E-2</v>
      </c>
      <c r="F66">
        <v>11.81</v>
      </c>
      <c r="G66">
        <f>+D66*E66/F66</f>
        <v>0.16851218969996876</v>
      </c>
      <c r="H66">
        <f>+G66*24*7*4*0.09</f>
        <v>10.191617233054112</v>
      </c>
    </row>
    <row r="67" spans="1:9">
      <c r="H67" t="s">
        <v>55</v>
      </c>
    </row>
    <row r="68" spans="1:9">
      <c r="H68" t="s">
        <v>56</v>
      </c>
    </row>
    <row r="69" spans="1:9">
      <c r="A69" t="s">
        <v>53</v>
      </c>
      <c r="H69">
        <f>0.5/7.48</f>
        <v>6.6844919786096246E-2</v>
      </c>
      <c r="I69" t="s">
        <v>57</v>
      </c>
    </row>
    <row r="71" spans="1:9">
      <c r="B71" t="s">
        <v>50</v>
      </c>
    </row>
    <row r="74" spans="1:9">
      <c r="B74" t="s">
        <v>51</v>
      </c>
    </row>
    <row r="77" spans="1:9">
      <c r="B77" t="s">
        <v>52</v>
      </c>
    </row>
    <row r="84" spans="1:3">
      <c r="A84" t="s">
        <v>63</v>
      </c>
      <c r="B84" t="s">
        <v>64</v>
      </c>
      <c r="C84" t="s">
        <v>65</v>
      </c>
    </row>
    <row r="85" spans="1:3">
      <c r="A85">
        <v>8</v>
      </c>
      <c r="B85">
        <f>5/A85</f>
        <v>0.625</v>
      </c>
    </row>
    <row r="86" spans="1:3">
      <c r="A86">
        <v>20</v>
      </c>
      <c r="B86">
        <f>5/A86</f>
        <v>0.25</v>
      </c>
    </row>
    <row r="87" spans="1:3">
      <c r="A87">
        <f>5/B87</f>
        <v>5.7142857142857144</v>
      </c>
      <c r="B87">
        <f>SUM(B86,B85)</f>
        <v>0.875</v>
      </c>
      <c r="C87">
        <f>+B87*60</f>
        <v>52.5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2012-01-07T02:36:33Z</dcterms:created>
  <dcterms:modified xsi:type="dcterms:W3CDTF">2012-01-07T22:24:13Z</dcterms:modified>
</cp:coreProperties>
</file>